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showInkAnnotation="0"/>
  <mc:AlternateContent xmlns:mc="http://schemas.openxmlformats.org/markup-compatibility/2006">
    <mc:Choice Requires="x15">
      <x15ac:absPath xmlns:x15ac="http://schemas.microsoft.com/office/spreadsheetml/2010/11/ac" url="E:\trpg\"/>
    </mc:Choice>
  </mc:AlternateContent>
  <xr:revisionPtr revIDLastSave="94" documentId="8_{8DD2736E-CB05-A646-B641-2976EBC758B8}" xr6:coauthVersionLast="44" xr6:coauthVersionMax="44" xr10:uidLastSave="{25282B97-D77F-C144-8072-F7B8A3C90290}"/>
  <workbookProtection workbookPassword="DCD7" lockStructure="1"/>
  <bookViews>
    <workbookView xWindow="380" yWindow="200" windowWidth="20730" windowHeight="11760" tabRatio="664" xr2:uid="{00000000-000D-0000-FFFF-FFFF00000000}"/>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0" hidden="1">人物卡!$B$1:$W$93</definedName>
    <definedName name="_xlnm._FilterDatabase" localSheetId="2" hidden="1">职业列表!$A$1:$H$117</definedName>
    <definedName name="APP">人物卡!$M$5</definedName>
    <definedName name="Build">人物卡!$V$61</definedName>
    <definedName name="CON">人物卡!$J$5</definedName>
    <definedName name="DB">人物卡!$V$59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分支技能!$B$8</definedName>
    <definedName name="文学" comment="如同仁堂">分支技能!$B$8</definedName>
  </definedNames>
  <calcPr calcId="191028"/>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55" i="1" l="1"/>
  <c r="Q55" i="1"/>
  <c r="P56" i="1"/>
  <c r="Q56" i="1"/>
  <c r="P54" i="1"/>
  <c r="Q54" i="1"/>
  <c r="P53" i="1"/>
  <c r="Q53" i="1"/>
  <c r="F108" i="7"/>
  <c r="G57" i="1"/>
  <c r="B12" i="1"/>
  <c r="T97" i="1"/>
  <c r="W97" i="1"/>
  <c r="U55" i="1"/>
  <c r="W55" i="1"/>
  <c r="U54" i="1"/>
  <c r="W54" i="1"/>
  <c r="U53" i="1"/>
  <c r="W53" i="1"/>
  <c r="U52" i="1"/>
  <c r="W52" i="1"/>
  <c r="U51" i="1"/>
  <c r="W51" i="1"/>
  <c r="U50" i="1"/>
  <c r="W50" i="1"/>
  <c r="U49" i="1"/>
  <c r="W49" i="1"/>
  <c r="U48" i="1"/>
  <c r="W48" i="1"/>
  <c r="U47" i="1"/>
  <c r="W47" i="1"/>
  <c r="U46" i="1"/>
  <c r="W46" i="1"/>
  <c r="U45" i="1"/>
  <c r="W45" i="1"/>
  <c r="U44" i="1"/>
  <c r="W44" i="1"/>
  <c r="U43" i="1"/>
  <c r="W43" i="1"/>
  <c r="U42" i="1"/>
  <c r="W42" i="1"/>
  <c r="U41" i="1"/>
  <c r="W41" i="1"/>
  <c r="U40" i="1"/>
  <c r="W40" i="1"/>
  <c r="U39" i="1"/>
  <c r="W39" i="1"/>
  <c r="U38" i="1"/>
  <c r="W38" i="1"/>
  <c r="U37" i="1"/>
  <c r="W37" i="1"/>
  <c r="U36" i="1"/>
  <c r="W36" i="1"/>
  <c r="V36" i="1"/>
  <c r="V37" i="1"/>
  <c r="V38" i="1"/>
  <c r="V39" i="1"/>
  <c r="V40" i="1"/>
  <c r="V41" i="1"/>
  <c r="V42" i="1"/>
  <c r="V43" i="1"/>
  <c r="V44" i="1"/>
  <c r="V45" i="1"/>
  <c r="V46" i="1"/>
  <c r="V47" i="1"/>
  <c r="V48" i="1"/>
  <c r="V49" i="1"/>
  <c r="V50" i="1"/>
  <c r="V51" i="1"/>
  <c r="V52" i="1"/>
  <c r="V53" i="1"/>
  <c r="V54" i="1"/>
  <c r="V55" i="1"/>
  <c r="I2" i="1"/>
  <c r="E2" i="8"/>
  <c r="F2" i="8"/>
  <c r="F116" i="7"/>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94" i="7"/>
  <c r="F90" i="7"/>
  <c r="F85" i="7"/>
  <c r="F82" i="7"/>
  <c r="F80" i="7"/>
  <c r="F64" i="7"/>
  <c r="F62" i="7"/>
  <c r="F52" i="7"/>
  <c r="F54" i="7"/>
  <c r="F44" i="7"/>
  <c r="F37" i="7"/>
  <c r="F36" i="7"/>
  <c r="F34" i="7"/>
  <c r="F7" i="7"/>
  <c r="F6" i="7"/>
  <c r="F5" i="7"/>
  <c r="F3" i="7"/>
  <c r="G3" i="7"/>
  <c r="B3" i="7"/>
  <c r="I1" i="17"/>
  <c r="H1" i="17"/>
  <c r="G1" i="17"/>
  <c r="F1" i="17"/>
  <c r="E1" i="17"/>
  <c r="D1" i="17"/>
  <c r="C1" i="17"/>
  <c r="B1" i="17"/>
  <c r="V3" i="17"/>
  <c r="J25" i="1"/>
  <c r="B70" i="1"/>
  <c r="F69" i="1"/>
  <c r="E69" i="1"/>
  <c r="E61" i="1"/>
  <c r="I62" i="1"/>
  <c r="B57" i="1"/>
  <c r="R62" i="1"/>
  <c r="R63" i="1"/>
  <c r="P62" i="1"/>
  <c r="P63" i="1"/>
  <c r="N63" i="1"/>
  <c r="N62" i="1"/>
  <c r="M62" i="1"/>
  <c r="M63" i="1"/>
  <c r="K62" i="1"/>
  <c r="K63" i="1"/>
  <c r="K61" i="1"/>
  <c r="I63" i="1"/>
  <c r="R61" i="1"/>
  <c r="P61" i="1"/>
  <c r="N61" i="1"/>
  <c r="M61" i="1"/>
  <c r="I61" i="1"/>
  <c r="D69" i="1"/>
  <c r="E62" i="1"/>
  <c r="AA9" i="17"/>
  <c r="Z9" i="17"/>
  <c r="Y9" i="17"/>
  <c r="V9" i="1"/>
  <c r="Z7" i="17"/>
  <c r="Y7" i="17"/>
  <c r="S9" i="1"/>
  <c r="V4" i="17"/>
  <c r="V5" i="17"/>
  <c r="V6" i="17"/>
  <c r="V7" i="17"/>
  <c r="V8" i="17"/>
  <c r="V9" i="17"/>
  <c r="V10" i="17"/>
  <c r="V11" i="17"/>
  <c r="E63" i="1"/>
  <c r="F62" i="1"/>
  <c r="K9" i="1"/>
  <c r="D9" i="1"/>
  <c r="B9" i="1"/>
  <c r="Y5" i="17"/>
  <c r="P9" i="1"/>
  <c r="Z5" i="17"/>
  <c r="Z3" i="17"/>
  <c r="Y3" i="17"/>
  <c r="M9" i="1"/>
  <c r="N42" i="1"/>
  <c r="N36" i="1"/>
  <c r="N51" i="1"/>
  <c r="N37" i="1"/>
  <c r="N48" i="1"/>
  <c r="N44" i="1"/>
  <c r="N38" i="1"/>
  <c r="N45" i="1"/>
  <c r="N39" i="1"/>
  <c r="N50" i="1"/>
  <c r="N41" i="1"/>
  <c r="N52" i="1"/>
  <c r="N46" i="1"/>
  <c r="N47" i="1"/>
  <c r="N49" i="1"/>
  <c r="N43" i="1"/>
  <c r="N40" i="1"/>
  <c r="F63" i="1"/>
  <c r="C53" i="1"/>
  <c r="C55" i="1"/>
  <c r="C54" i="1"/>
  <c r="N28" i="1"/>
  <c r="C22" i="1"/>
  <c r="E9" i="1"/>
  <c r="C41" i="1"/>
  <c r="C32" i="1"/>
  <c r="N25" i="1"/>
  <c r="C33" i="1"/>
  <c r="C36" i="1"/>
  <c r="N18" i="1"/>
  <c r="C38" i="1"/>
  <c r="C28" i="1"/>
  <c r="C42" i="1"/>
  <c r="C23" i="1"/>
  <c r="C48" i="1"/>
  <c r="C47" i="1"/>
  <c r="N34" i="1"/>
  <c r="C50" i="1"/>
  <c r="N35" i="1"/>
  <c r="N30" i="1"/>
  <c r="N17" i="1"/>
  <c r="N22" i="1"/>
  <c r="C56" i="1"/>
  <c r="C40" i="1"/>
  <c r="C35" i="1"/>
  <c r="C29" i="1"/>
  <c r="C24" i="1"/>
  <c r="C19" i="1"/>
  <c r="C21" i="1"/>
  <c r="C49" i="1"/>
  <c r="N29" i="1"/>
  <c r="N23" i="1"/>
  <c r="C45" i="1"/>
  <c r="C39" i="1"/>
  <c r="C34" i="1"/>
  <c r="C20" i="1"/>
  <c r="N33" i="1"/>
  <c r="C15" i="1"/>
  <c r="N19" i="1"/>
  <c r="N24" i="1"/>
  <c r="C44" i="1"/>
  <c r="C27" i="1"/>
  <c r="C16" i="1"/>
  <c r="C52" i="1"/>
  <c r="N32" i="1"/>
  <c r="N27" i="1"/>
  <c r="N20" i="1"/>
  <c r="N15" i="1"/>
  <c r="C43" i="1"/>
  <c r="C37" i="1"/>
  <c r="C31" i="1"/>
  <c r="C26" i="1"/>
  <c r="C17" i="1"/>
  <c r="C51" i="1"/>
  <c r="C46" i="1"/>
  <c r="N31" i="1"/>
  <c r="N26" i="1"/>
  <c r="N21" i="1"/>
  <c r="N16" i="1"/>
  <c r="C30" i="1"/>
  <c r="C25" i="1"/>
  <c r="C18" i="1"/>
  <c r="F12" i="8"/>
  <c r="F10" i="8"/>
  <c r="G64" i="1"/>
  <c r="H64" i="1"/>
  <c r="G65" i="1"/>
  <c r="H65" i="1"/>
  <c r="V61" i="1"/>
  <c r="V59" i="1"/>
  <c r="F56" i="1"/>
  <c r="H10" i="1"/>
  <c r="R10" i="1"/>
  <c r="Q10" i="1"/>
  <c r="E10" i="1"/>
  <c r="Q6" i="1"/>
  <c r="Q5" i="1"/>
  <c r="Q4" i="1"/>
  <c r="Q3" i="1"/>
  <c r="N8" i="1"/>
  <c r="N7" i="1"/>
  <c r="N6" i="1"/>
  <c r="N5" i="1"/>
  <c r="N4" i="1"/>
  <c r="N3" i="1"/>
  <c r="K8" i="1"/>
  <c r="K7" i="1"/>
  <c r="K6" i="1"/>
  <c r="K5" i="1"/>
  <c r="K4" i="1"/>
  <c r="K3" i="1"/>
  <c r="D16" i="15"/>
  <c r="T14" i="9"/>
  <c r="G16" i="15"/>
  <c r="F38" i="1"/>
  <c r="F37" i="1"/>
  <c r="F34" i="1"/>
  <c r="F35" i="1"/>
  <c r="F11" i="8"/>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U56" i="1"/>
  <c r="V56" i="1"/>
  <c r="J56" i="1"/>
  <c r="L56" i="1"/>
  <c r="J55" i="1"/>
  <c r="J45" i="1"/>
  <c r="K45" i="1"/>
  <c r="J54" i="1"/>
  <c r="K54" i="1"/>
  <c r="J44" i="1"/>
  <c r="J53" i="1"/>
  <c r="K53" i="1"/>
  <c r="J43" i="1"/>
  <c r="J52" i="1"/>
  <c r="J42" i="1"/>
  <c r="L42" i="1"/>
  <c r="J51" i="1"/>
  <c r="L51" i="1"/>
  <c r="J41" i="1"/>
  <c r="K41" i="1"/>
  <c r="J40" i="1"/>
  <c r="L40" i="1"/>
  <c r="J49" i="1"/>
  <c r="J39" i="1"/>
  <c r="K39" i="1"/>
  <c r="J48" i="1"/>
  <c r="J38" i="1"/>
  <c r="J47" i="1"/>
  <c r="L47" i="1"/>
  <c r="J37" i="1"/>
  <c r="J46" i="1"/>
  <c r="U35" i="1"/>
  <c r="V35" i="1"/>
  <c r="U34" i="1"/>
  <c r="V34" i="1"/>
  <c r="J34" i="1"/>
  <c r="U33" i="1"/>
  <c r="W33" i="1"/>
  <c r="U32" i="1"/>
  <c r="J32" i="1"/>
  <c r="K32" i="1"/>
  <c r="U31" i="1"/>
  <c r="J31" i="1"/>
  <c r="K31" i="1"/>
  <c r="U30" i="1"/>
  <c r="W30" i="1"/>
  <c r="J30" i="1"/>
  <c r="U29" i="1"/>
  <c r="V29" i="1"/>
  <c r="J29" i="1"/>
  <c r="L29" i="1"/>
  <c r="U28" i="1"/>
  <c r="F28" i="1"/>
  <c r="J28" i="1"/>
  <c r="K28" i="1"/>
  <c r="W63" i="1"/>
  <c r="U27" i="1"/>
  <c r="J27" i="1"/>
  <c r="L27" i="1"/>
  <c r="U26" i="1"/>
  <c r="W26" i="1"/>
  <c r="J26" i="1"/>
  <c r="I10" i="1"/>
  <c r="U25" i="1"/>
  <c r="W25" i="1"/>
  <c r="U24" i="1"/>
  <c r="W24" i="1"/>
  <c r="J24" i="1"/>
  <c r="L24" i="1"/>
  <c r="U23" i="1"/>
  <c r="J23" i="1"/>
  <c r="L23" i="1"/>
  <c r="U22" i="1"/>
  <c r="W22" i="1"/>
  <c r="J22" i="1"/>
  <c r="U21" i="1"/>
  <c r="W21" i="1"/>
  <c r="J21" i="1"/>
  <c r="K21" i="1"/>
  <c r="U20" i="1"/>
  <c r="W20" i="1"/>
  <c r="J20" i="1"/>
  <c r="K20" i="1"/>
  <c r="U19" i="1"/>
  <c r="J19" i="1"/>
  <c r="L19" i="1"/>
  <c r="U18" i="1"/>
  <c r="W18" i="1"/>
  <c r="J18" i="1"/>
  <c r="U17" i="1"/>
  <c r="W17" i="1"/>
  <c r="J17" i="1"/>
  <c r="K17" i="1"/>
  <c r="U16" i="1"/>
  <c r="W16" i="1"/>
  <c r="J16" i="1"/>
  <c r="L16" i="1"/>
  <c r="U15" i="1"/>
  <c r="V15" i="1"/>
  <c r="J15" i="1"/>
  <c r="L15" i="1"/>
  <c r="L30" i="1"/>
  <c r="O5" i="2"/>
  <c r="K48" i="1"/>
  <c r="O4" i="2"/>
  <c r="L55" i="1"/>
  <c r="O6" i="2"/>
  <c r="H62" i="1"/>
  <c r="G62" i="1"/>
  <c r="K52" i="1"/>
  <c r="L54" i="1"/>
  <c r="D3" i="9"/>
  <c r="F4" i="9"/>
  <c r="L38" i="1"/>
  <c r="L37" i="1"/>
  <c r="K34" i="1"/>
  <c r="L20" i="1"/>
  <c r="W34" i="1"/>
  <c r="L31" i="1"/>
  <c r="K42" i="1"/>
  <c r="K47" i="1"/>
  <c r="V18" i="1"/>
  <c r="K29" i="1"/>
  <c r="V30" i="1"/>
  <c r="V22" i="1"/>
  <c r="K24" i="1"/>
  <c r="V33" i="1"/>
  <c r="K16" i="1"/>
  <c r="V26" i="1"/>
  <c r="L52" i="1"/>
  <c r="L34" i="1"/>
  <c r="V16" i="1"/>
  <c r="V17" i="1"/>
  <c r="V20" i="1"/>
  <c r="V21" i="1"/>
  <c r="V24" i="1"/>
  <c r="V25" i="1"/>
  <c r="W29" i="1"/>
  <c r="K40" i="1"/>
  <c r="L41" i="1"/>
  <c r="L45" i="1"/>
  <c r="K56" i="1"/>
  <c r="V63" i="1"/>
  <c r="K38" i="1"/>
  <c r="J3" i="9"/>
  <c r="L4" i="9"/>
  <c r="D7" i="9"/>
  <c r="AA7" i="9"/>
  <c r="P5" i="9"/>
  <c r="R6" i="9"/>
  <c r="J5" i="9"/>
  <c r="AG5" i="9"/>
  <c r="P3" i="9"/>
  <c r="AM3" i="9"/>
  <c r="J7" i="9"/>
  <c r="AG7" i="9"/>
  <c r="U3" i="9"/>
  <c r="AM7" i="9"/>
  <c r="D5" i="9"/>
  <c r="AA5" i="9"/>
  <c r="W19" i="1"/>
  <c r="W23" i="1"/>
  <c r="K25" i="1"/>
  <c r="W27" i="1"/>
  <c r="K43" i="1"/>
  <c r="K18" i="1"/>
  <c r="V19" i="1"/>
  <c r="L21" i="1"/>
  <c r="K22" i="1"/>
  <c r="V23" i="1"/>
  <c r="L25" i="1"/>
  <c r="V31" i="1"/>
  <c r="J35" i="1"/>
  <c r="K46" i="1"/>
  <c r="K51" i="1"/>
  <c r="L43" i="1"/>
  <c r="K44" i="1"/>
  <c r="K55" i="1"/>
  <c r="L28" i="1"/>
  <c r="W64" i="1"/>
  <c r="W28" i="1"/>
  <c r="L32" i="1"/>
  <c r="W32" i="1"/>
  <c r="W35" i="1"/>
  <c r="L39" i="1"/>
  <c r="L49" i="1"/>
  <c r="J50" i="1"/>
  <c r="W56" i="1"/>
  <c r="F18" i="8"/>
  <c r="F14" i="8"/>
  <c r="F17" i="8"/>
  <c r="F13" i="8"/>
  <c r="F15" i="8"/>
  <c r="W15" i="1"/>
  <c r="L17" i="1"/>
  <c r="K26" i="1"/>
  <c r="V27" i="1"/>
  <c r="K37" i="1"/>
  <c r="K15" i="1"/>
  <c r="L18" i="1"/>
  <c r="K19" i="1"/>
  <c r="L22" i="1"/>
  <c r="K23" i="1"/>
  <c r="L26" i="1"/>
  <c r="K27" i="1"/>
  <c r="V28" i="1"/>
  <c r="K30" i="1"/>
  <c r="W31" i="1"/>
  <c r="V32" i="1"/>
  <c r="J36" i="1"/>
  <c r="F61" i="1"/>
  <c r="L46" i="1"/>
  <c r="L48" i="1"/>
  <c r="K49" i="1"/>
  <c r="L53" i="1"/>
  <c r="L44" i="1"/>
  <c r="U7" i="9"/>
  <c r="F16" i="8"/>
  <c r="B69" i="1"/>
  <c r="H61" i="1"/>
  <c r="G61" i="1"/>
  <c r="G63" i="1"/>
  <c r="H63" i="1"/>
  <c r="F7" i="9"/>
  <c r="F23" i="8"/>
  <c r="F8" i="9"/>
  <c r="F19" i="8"/>
  <c r="F24" i="8"/>
  <c r="R5" i="9"/>
  <c r="AM5" i="9"/>
  <c r="L3" i="9"/>
  <c r="R4" i="9"/>
  <c r="AG3" i="9"/>
  <c r="F3" i="9"/>
  <c r="L7" i="9"/>
  <c r="N7" i="9"/>
  <c r="R3" i="9"/>
  <c r="L6" i="9"/>
  <c r="L8" i="9"/>
  <c r="L5" i="9"/>
  <c r="F6" i="9"/>
  <c r="F5" i="9"/>
  <c r="AA3" i="9"/>
  <c r="L36" i="1"/>
  <c r="K36" i="1"/>
  <c r="F21" i="8"/>
  <c r="F22" i="8"/>
  <c r="F20" i="8"/>
  <c r="F25" i="8"/>
  <c r="L50" i="1"/>
  <c r="K50" i="1"/>
  <c r="K35" i="1"/>
  <c r="L35" i="1"/>
  <c r="F26" i="8"/>
  <c r="F27" i="8"/>
  <c r="F28" i="8"/>
  <c r="P7" i="1"/>
  <c r="J33" i="1"/>
  <c r="Q8" i="1"/>
  <c r="F60" i="1"/>
  <c r="H60" i="1"/>
  <c r="K33" i="1"/>
  <c r="L33" i="1"/>
  <c r="G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D16" authorId="0" shapeId="0" xr:uid="{00000000-0006-0000-0000-000001000000}">
      <text>
        <r>
          <rPr>
            <b/>
            <sz val="9"/>
            <color indexed="81"/>
            <rFont val="宋体"/>
            <family val="3"/>
            <charset val="134"/>
          </rPr>
          <t>人类学改为社会学，保留原有功能后还有社会关系等一系列现代知识</t>
        </r>
        <r>
          <rPr>
            <sz val="9"/>
            <color indexed="81"/>
            <rFont val="宋体"/>
            <family val="3"/>
            <charset val="134"/>
          </rPr>
          <t xml:space="preserve">
</t>
        </r>
      </text>
    </comment>
    <comment ref="O23" authorId="0" shapeId="0" xr:uid="{00000000-0006-0000-0000-000002000000}">
      <text>
        <r>
          <rPr>
            <b/>
            <sz val="9"/>
            <color indexed="81"/>
            <rFont val="宋体"/>
            <family val="3"/>
            <charset val="134"/>
          </rPr>
          <t>神秘学改为民俗学，不是真正的超自然学科，但是对超自然学科有加成</t>
        </r>
        <r>
          <rPr>
            <sz val="9"/>
            <color indexed="81"/>
            <rFont val="宋体"/>
            <family val="3"/>
            <charset val="134"/>
          </rPr>
          <t xml:space="preserve">
</t>
        </r>
      </text>
    </comment>
    <comment ref="D25" authorId="0" shapeId="0" xr:uid="{00000000-0006-0000-0000-000003000000}">
      <text>
        <r>
          <rPr>
            <b/>
            <sz val="9"/>
            <color indexed="81"/>
            <rFont val="宋体"/>
            <family val="3"/>
            <charset val="134"/>
          </rPr>
          <t>自己去看职业，然后改成基础值</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starfire</author>
  </authors>
  <commentList>
    <comment ref="C3" authorId="0" shapeId="0" xr:uid="{00000000-0006-0000-0200-00000100000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xr:uid="{00000000-0006-0000-0200-00000200000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<sst xmlns="http://schemas.openxmlformats.org/spreadsheetml/2006/main" count="3461" uniqueCount="1322">
  <si>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</si>
  <si>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</si>
  <si>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</si>
  <si>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</si>
  <si>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</si>
  <si>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</si>
  <si>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</si>
  <si>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</si>
  <si>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</si>
  <si>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</si>
  <si>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</si>
  <si>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</si>
  <si>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</si>
  <si>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</si>
  <si>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</si>
  <si>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</si>
  <si>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</si>
  <si>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</si>
  <si>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</si>
  <si>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</si>
  <si>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</si>
  <si>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</si>
  <si>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</si>
  <si>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</si>
  <si>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</si>
  <si>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</si>
  <si>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</si>
  <si>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</si>
  <si>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</si>
  <si>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</si>
  <si>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</si>
  <si>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</si>
  <si>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</si>
  <si>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</si>
  <si>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</si>
  <si>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</si>
  <si>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</si>
  <si>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</si>
  <si>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</si>
  <si>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</si>
  <si>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</si>
  <si>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</si>
  <si>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</si>
  <si>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</si>
  <si>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</si>
  <si>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</si>
  <si>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</si>
  <si>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</si>
  <si>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</si>
  <si>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</si>
  <si>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</si>
  <si>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</si>
  <si>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</si>
  <si>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</si>
  <si>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</si>
  <si>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</si>
  <si>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</si>
  <si>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</si>
  <si>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</si>
  <si>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</si>
  <si>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</si>
  <si>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</si>
  <si>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</si>
  <si>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</si>
  <si>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</si>
  <si>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</si>
  <si>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</si>
  <si>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</si>
  <si>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</si>
  <si>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</si>
  <si>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</si>
  <si>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</si>
  <si>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</si>
  <si>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</si>
  <si>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</si>
  <si>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</si>
  <si>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</si>
  <si>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</si>
  <si>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</si>
  <si>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</si>
  <si>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</si>
  <si>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</si>
  <si>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</si>
  <si>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</si>
  <si>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</si>
  <si>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</si>
  <si>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</si>
  <si>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</si>
  <si>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</si>
  <si>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</si>
  <si>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</si>
  <si>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</si>
  <si>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</si>
  <si>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</si>
  <si>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</si>
  <si>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</si>
  <si>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</si>
  <si>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</si>
  <si>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</si>
  <si>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</si>
  <si>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</si>
  <si>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</si>
  <si>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健康</t>
  </si>
  <si>
    <t>步枪/霰弹枪</t>
    <phoneticPr fontId="2" type="noConversion"/>
  </si>
  <si>
    <t>神志清醒</t>
  </si>
  <si>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</si>
  <si>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</si>
  <si>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</si>
  <si>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</si>
  <si>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</si>
  <si>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</si>
  <si>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</si>
  <si>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</si>
  <si>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</si>
  <si>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</si>
  <si>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</si>
  <si>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</si>
  <si>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</si>
  <si>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</si>
  <si>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</si>
  <si>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</si>
  <si>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</si>
  <si>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</si>
  <si>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</si>
  <si>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</si>
  <si>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</si>
  <si>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</si>
  <si>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</si>
  <si>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</si>
  <si>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</si>
  <si>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</si>
  <si>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</si>
  <si>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</si>
  <si>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</si>
  <si>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</si>
  <si>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</si>
  <si>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</si>
  <si>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</si>
  <si>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</si>
  <si>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</si>
  <si>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</si>
  <si>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</si>
  <si>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</si>
  <si>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</si>
  <si>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</si>
  <si>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</si>
  <si>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</si>
  <si>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</si>
  <si>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</si>
  <si>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</si>
  <si>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</si>
  <si>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</si>
  <si>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</si>
  <si>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</si>
  <si>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</si>
  <si>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</si>
  <si>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</si>
  <si>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</si>
  <si>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</si>
  <si>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</si>
  <si>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</si>
  <si>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</si>
  <si>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</si>
  <si>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</si>
  <si>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</si>
  <si>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</si>
  <si>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</si>
  <si>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</si>
  <si>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</si>
  <si>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</si>
  <si>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</si>
  <si>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</si>
  <si>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</si>
  <si>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</si>
  <si>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</si>
  <si>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</si>
  <si>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</si>
  <si>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</si>
  <si>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书法</t>
    <phoneticPr fontId="2" type="noConversion"/>
  </si>
  <si>
    <t>理发</t>
    <phoneticPr fontId="2" type="noConversion"/>
  </si>
  <si>
    <t>舞蹈</t>
    <phoneticPr fontId="2" type="noConversion"/>
  </si>
  <si>
    <t>制陶</t>
    <phoneticPr fontId="2" type="noConversion"/>
  </si>
  <si>
    <t>艺术与手艺</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</si>
  <si>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</si>
  <si>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</si>
  <si>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</si>
  <si>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</si>
  <si>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</si>
  <si>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</si>
  <si>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</si>
  <si>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</si>
  <si>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</si>
  <si>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</si>
  <si>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</si>
  <si>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</si>
  <si>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</si>
  <si>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</si>
  <si>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</si>
  <si>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</si>
  <si>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</si>
  <si>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</si>
  <si>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</si>
  <si>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</si>
  <si>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</si>
  <si>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</si>
  <si>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</si>
  <si>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</si>
  <si>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</si>
  <si>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</si>
  <si>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</si>
  <si>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</si>
  <si>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</si>
  <si>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</si>
  <si>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</si>
  <si>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</si>
  <si>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</si>
  <si>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</si>
  <si>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</si>
  <si>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</si>
  <si>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</si>
  <si>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</si>
  <si>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</si>
  <si>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</si>
  <si>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</si>
  <si>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</si>
  <si>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</si>
  <si>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</si>
  <si>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</si>
  <si>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</si>
  <si>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</si>
  <si>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</si>
  <si>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</si>
  <si>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</si>
  <si>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</si>
  <si>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</si>
  <si>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</si>
  <si>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</si>
  <si>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</si>
  <si>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</si>
  <si>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</si>
  <si>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</si>
  <si>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</si>
  <si>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</si>
  <si>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</si>
  <si>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</si>
  <si>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</si>
  <si>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</si>
  <si>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</si>
  <si>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</si>
  <si>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</si>
  <si>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文学</t>
    <phoneticPr fontId="2" type="noConversion"/>
  </si>
  <si>
    <t>作画</t>
    <phoneticPr fontId="2" type="noConversion"/>
  </si>
  <si>
    <t>伪造</t>
    <phoneticPr fontId="2" type="noConversion"/>
  </si>
  <si>
    <t>裁缝</t>
    <phoneticPr fontId="2" type="noConversion"/>
  </si>
  <si>
    <t>乐理</t>
    <phoneticPr fontId="2" type="noConversion"/>
  </si>
  <si>
    <t>歌唱</t>
    <phoneticPr fontId="2" type="noConversion"/>
  </si>
  <si>
    <t>建筑</t>
    <phoneticPr fontId="2" type="noConversion"/>
  </si>
  <si>
    <t>雕塑</t>
    <phoneticPr fontId="2" type="noConversion"/>
  </si>
  <si>
    <t>杂技</t>
    <phoneticPr fontId="2" type="noConversion"/>
  </si>
  <si>
    <t>捕鱼</t>
    <phoneticPr fontId="2" type="noConversion"/>
  </si>
  <si>
    <t>自然学</t>
    <phoneticPr fontId="2" type="noConversion"/>
  </si>
  <si>
    <t>导航</t>
    <phoneticPr fontId="2" type="noConversion"/>
  </si>
  <si>
    <t>侦查</t>
    <phoneticPr fontId="2" type="noConversion"/>
  </si>
  <si>
    <t>风水</t>
    <phoneticPr fontId="2" type="noConversion"/>
  </si>
  <si>
    <t>酿酒</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</si>
  <si>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</si>
  <si>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艺术与手艺部分技能属于额外添加，是为更好的扮演而服务，目前属于试运行</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</si>
  <si>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</si>
  <si>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</si>
  <si>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</si>
  <si>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</si>
  <si>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</si>
  <si>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</si>
  <si>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</si>
  <si>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</si>
  <si>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</si>
  <si>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</si>
  <si>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</si>
  <si>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</si>
  <si>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</si>
  <si>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症状表现</t>
    <phoneticPr fontId="2" type="noConversion"/>
  </si>
  <si>
    <t>具体症状</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</si>
  <si>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</si>
  <si>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</si>
  <si>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</si>
  <si>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经历模组[模组名称]：人物变化描述</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</si>
  <si>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</si>
  <si>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</si>
  <si>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</si>
  <si>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</si>
  <si>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</si>
  <si>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</si>
  <si>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</si>
  <si>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</si>
  <si>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</si>
  <si>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</si>
  <si>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</si>
  <si>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</si>
  <si>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</si>
  <si>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</si>
  <si>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</si>
  <si>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</si>
  <si>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</si>
  <si>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</si>
  <si>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</si>
  <si>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</si>
  <si>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</si>
  <si>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</si>
  <si>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</si>
  <si>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</si>
  <si>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</si>
  <si>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</si>
  <si>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</si>
  <si>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</si>
  <si>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</si>
  <si>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</si>
  <si>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</si>
  <si>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</si>
  <si>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</si>
  <si>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</si>
  <si>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</si>
  <si>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</si>
  <si>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</si>
  <si>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</si>
  <si>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</si>
  <si>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</si>
  <si>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</si>
  <si>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</si>
  <si>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</si>
  <si>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</si>
  <si>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</si>
  <si>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</si>
  <si>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</si>
  <si>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</si>
  <si>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</si>
  <si>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</si>
  <si>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</si>
  <si>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</si>
  <si>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</si>
  <si>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</si>
  <si>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</si>
  <si>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</si>
  <si>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</si>
  <si>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</si>
  <si>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</si>
  <si>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</si>
  <si>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</si>
  <si>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</si>
  <si>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</si>
  <si>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</si>
  <si>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</si>
  <si>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</si>
  <si>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</si>
  <si>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</si>
  <si>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</si>
  <si>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</si>
  <si>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</si>
  <si>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</si>
  <si>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</si>
  <si>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</si>
  <si>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</si>
  <si>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</si>
  <si>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</si>
  <si>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</si>
  <si>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</si>
  <si>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</si>
  <si>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</si>
  <si>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</si>
  <si>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</si>
  <si>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</si>
  <si>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</si>
  <si>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</si>
  <si>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</si>
  <si>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</si>
  <si>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</si>
  <si>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</si>
  <si>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</si>
  <si>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</si>
  <si>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</si>
  <si>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</si>
  <si>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</si>
  <si>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</si>
  <si>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</si>
  <si>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</si>
  <si>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</si>
  <si>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</si>
  <si>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</si>
  <si>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</si>
  <si>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</si>
  <si>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</si>
  <si>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</si>
  <si>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</si>
  <si>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</si>
  <si>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</si>
  <si>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</si>
  <si>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</si>
  <si>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</si>
  <si>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</si>
  <si>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</si>
  <si>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</si>
  <si>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</si>
  <si>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</si>
  <si>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</si>
  <si>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</si>
  <si>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</si>
  <si>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</si>
  <si>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</si>
  <si>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</si>
  <si>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</si>
  <si>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</si>
  <si>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</si>
  <si>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</si>
  <si>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</si>
  <si>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</si>
  <si>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</si>
  <si>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</si>
  <si>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</si>
  <si>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</si>
  <si>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</si>
  <si>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</si>
  <si>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</si>
  <si>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</si>
  <si>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</si>
  <si>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</si>
  <si>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</si>
  <si>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</si>
  <si>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</si>
  <si>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</si>
  <si>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</si>
  <si>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</si>
  <si>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</si>
  <si>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</si>
  <si>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</si>
  <si>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</si>
  <si>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</si>
  <si>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</si>
  <si>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</si>
  <si>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</si>
  <si>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</si>
  <si>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</si>
  <si>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</si>
  <si>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</si>
  <si>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</si>
  <si>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</si>
  <si>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</si>
  <si>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</si>
  <si>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</si>
  <si>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</si>
  <si>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</si>
  <si>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</si>
  <si>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</si>
  <si>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</si>
  <si>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</si>
  <si>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</si>
  <si>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</si>
  <si>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</si>
  <si>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</si>
  <si>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</si>
  <si>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</si>
  <si>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</si>
  <si>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</si>
  <si>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</si>
  <si>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</si>
  <si>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</si>
  <si>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</si>
  <si>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</si>
  <si>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</si>
  <si>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</si>
  <si>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</si>
  <si>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</si>
  <si>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</si>
  <si>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</si>
  <si>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</si>
  <si>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</si>
  <si>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</si>
  <si>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</si>
  <si>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</si>
  <si>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</si>
  <si>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</si>
  <si>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</si>
  <si>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</si>
  <si>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</si>
  <si>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</si>
  <si>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</si>
  <si>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</si>
  <si>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</si>
  <si>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</si>
  <si>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</si>
  <si>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</si>
  <si>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</si>
  <si>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</si>
  <si>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</si>
  <si>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</si>
  <si>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</si>
  <si>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</si>
  <si>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</si>
  <si>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</si>
  <si>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</si>
  <si>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</si>
  <si>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</si>
  <si>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</si>
  <si>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</si>
  <si>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</si>
  <si>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</si>
  <si>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</si>
  <si>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</si>
  <si>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</si>
  <si>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</si>
  <si>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</si>
  <si>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</si>
  <si>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</si>
  <si>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</si>
  <si>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</si>
  <si>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</si>
  <si>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</si>
  <si>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</si>
  <si>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</si>
  <si>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</si>
  <si>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</si>
  <si>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</si>
  <si>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</si>
  <si>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</si>
  <si>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</si>
  <si>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</si>
  <si>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</si>
  <si>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技术制图</t>
    <phoneticPr fontId="2" type="noConversion"/>
  </si>
  <si>
    <t>次数</t>
    <phoneticPr fontId="2" type="noConversion"/>
  </si>
  <si>
    <t>常见时代</t>
    <phoneticPr fontId="2" type="noConversion"/>
  </si>
  <si>
    <t>价格20s/现代($)</t>
    <phoneticPr fontId="2" type="noConversion"/>
  </si>
  <si>
    <t>急救</t>
  </si>
  <si>
    <t>潜水</t>
  </si>
  <si>
    <t>魅惑</t>
  </si>
  <si>
    <t>闪避</t>
    <phoneticPr fontId="2" type="noConversion"/>
  </si>
  <si>
    <t>跳跃</t>
    <phoneticPr fontId="2" type="noConversion"/>
  </si>
  <si>
    <t>乔装</t>
    <phoneticPr fontId="2" type="noConversion"/>
  </si>
  <si>
    <t>汽车驾驶</t>
    <phoneticPr fontId="2" type="noConversion"/>
  </si>
  <si>
    <t>母语</t>
    <phoneticPr fontId="2" type="noConversion"/>
  </si>
  <si>
    <t>骑乘</t>
    <phoneticPr fontId="2" type="noConversion"/>
  </si>
  <si>
    <t>恐吓</t>
    <phoneticPr fontId="2" type="noConversion"/>
  </si>
  <si>
    <t>电气维修</t>
    <phoneticPr fontId="2" type="noConversion"/>
  </si>
  <si>
    <t>攀爬</t>
    <phoneticPr fontId="2" type="noConversion"/>
  </si>
  <si>
    <t>话术</t>
    <phoneticPr fontId="2" type="noConversion"/>
  </si>
  <si>
    <t>生存</t>
    <phoneticPr fontId="2" type="noConversion"/>
  </si>
  <si>
    <t>鉴证</t>
    <phoneticPr fontId="2" type="noConversion"/>
  </si>
  <si>
    <t>语言</t>
    <phoneticPr fontId="2" type="noConversion"/>
  </si>
  <si>
    <t>任意特长</t>
  </si>
  <si>
    <t>任意特长</t>
    <phoneticPr fontId="2" type="noConversion"/>
  </si>
  <si>
    <t>社交技能</t>
  </si>
  <si>
    <t>社交技能</t>
    <phoneticPr fontId="2" type="noConversion"/>
  </si>
  <si>
    <t>耕作</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</si>
  <si>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</si>
  <si>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</si>
  <si>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</si>
  <si>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</si>
  <si>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</si>
  <si>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</si>
  <si>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</si>
  <si>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</si>
  <si>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</si>
  <si>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</si>
  <si>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</si>
  <si>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</si>
  <si>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</si>
  <si>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</si>
  <si>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会计，法律，图书馆，聆听，说服，侦查，任意其他两项个人或时代特长。</t>
    <phoneticPr fontId="2" type="noConversion"/>
  </si>
  <si>
    <t>攀爬，闪避，跳跃，投掷，侦查，游泳，任意两项其他个人或时代特长。</t>
    <phoneticPr fontId="2" type="noConversion"/>
  </si>
  <si>
    <t>图书馆使用</t>
  </si>
  <si>
    <t>弓箭</t>
    <phoneticPr fontId="2" type="noConversion"/>
  </si>
  <si>
    <t>1D6+半DB</t>
    <phoneticPr fontId="2" type="noConversion"/>
  </si>
  <si>
    <t>30码</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</si>
  <si>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</si>
  <si>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</si>
  <si>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</si>
  <si>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</si>
  <si>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</si>
  <si>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</si>
  <si>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</si>
  <si>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</si>
  <si>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</si>
  <si>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</si>
  <si>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</si>
  <si>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</si>
  <si>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</si>
  <si>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</si>
  <si>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</si>
  <si>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</si>
  <si>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</si>
  <si>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</si>
  <si>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</si>
  <si>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</si>
  <si>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</si>
  <si>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</si>
  <si>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</si>
  <si>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</si>
  <si>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</si>
  <si>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</si>
  <si>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</si>
  <si>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弩</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</si>
  <si>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</si>
  <si>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</si>
  <si>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</si>
  <si>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</si>
  <si>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</si>
  <si>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</si>
  <si>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</si>
  <si>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</si>
  <si>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</si>
  <si>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</si>
  <si>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</si>
  <si>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</si>
  <si>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</si>
  <si>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</si>
  <si>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</si>
  <si>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</si>
  <si>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</si>
  <si>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</si>
  <si>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</si>
  <si>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</si>
  <si>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</si>
  <si>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</si>
  <si>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</si>
  <si>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</si>
  <si>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投石</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</si>
  <si>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</si>
  <si>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</si>
  <si>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</si>
  <si>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</si>
  <si>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</si>
  <si>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</si>
  <si>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</si>
  <si>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</si>
  <si>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</si>
  <si>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</si>
  <si>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</si>
  <si>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</si>
  <si>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</si>
  <si>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</si>
  <si>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</si>
  <si>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</si>
  <si>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</si>
  <si>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</si>
  <si>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</si>
  <si>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</si>
  <si>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</si>
  <si>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</si>
  <si>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</si>
  <si>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</si>
  <si>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</si>
  <si>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</si>
  <si>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</si>
  <si>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</si>
  <si>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</si>
  <si>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</si>
  <si>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</si>
  <si>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</si>
  <si>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</si>
  <si>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</si>
  <si>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</si>
  <si>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</si>
  <si>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</si>
  <si>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</si>
  <si>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</si>
  <si>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</si>
  <si>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</si>
  <si>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</si>
  <si>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</si>
  <si>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</si>
  <si>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</si>
  <si>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</si>
  <si>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</si>
  <si>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</si>
  <si>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</si>
  <si>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</si>
  <si>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</si>
  <si>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</si>
  <si>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</si>
  <si>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</si>
  <si>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</si>
  <si>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</si>
  <si>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</si>
  <si>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</si>
  <si>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</si>
  <si>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</si>
  <si>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</si>
  <si>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</si>
  <si>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</si>
  <si>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</si>
  <si>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</si>
  <si>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</si>
  <si>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</si>
  <si>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94</t>
    <phoneticPr fontId="2" type="noConversion"/>
  </si>
  <si>
    <t>.58 斯普林菲尔德步枪</t>
    <phoneticPr fontId="2" type="noConversion"/>
  </si>
  <si>
    <t>1D10+4</t>
    <phoneticPr fontId="2" type="noConversion"/>
  </si>
  <si>
    <t>60</t>
    <phoneticPr fontId="2" type="noConversion"/>
  </si>
  <si>
    <t>25/350</t>
    <phoneticPr fontId="2" type="noConversion"/>
  </si>
  <si>
    <t>.22 杠杆式枪机步枪</t>
    <phoneticPr fontId="2" type="noConversion"/>
  </si>
  <si>
    <t>30</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</si>
  <si>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</si>
  <si>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</si>
  <si>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</si>
  <si>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</si>
  <si>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</si>
  <si>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</si>
  <si>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</si>
  <si>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</si>
  <si>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</si>
  <si>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</si>
  <si>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</si>
  <si>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</si>
  <si>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</si>
  <si>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</si>
  <si>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</si>
  <si>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</si>
  <si>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</si>
  <si>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</si>
  <si>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</si>
  <si>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</si>
  <si>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</si>
  <si>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</si>
  <si>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</si>
  <si>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</si>
  <si>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</si>
  <si>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</si>
  <si>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</si>
  <si>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</si>
  <si>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</si>
  <si>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</si>
  <si>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</si>
  <si>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</si>
  <si>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</si>
  <si>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</si>
  <si>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</si>
  <si>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</si>
  <si>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</si>
  <si>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</si>
  <si>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</si>
  <si>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</si>
  <si>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</si>
  <si>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</si>
  <si>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</si>
  <si>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</si>
  <si>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</si>
  <si>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</si>
  <si>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</si>
  <si>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</si>
  <si>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</si>
  <si>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</si>
  <si>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</si>
  <si>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</si>
  <si>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</si>
  <si>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</si>
  <si>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</si>
  <si>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</si>
  <si>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</si>
  <si>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</si>
  <si>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</si>
  <si>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</si>
  <si>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</si>
  <si>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</si>
  <si>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</si>
  <si>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</si>
  <si>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</si>
  <si>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</si>
  <si>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</si>
  <si>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</si>
  <si>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</si>
  <si>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</si>
  <si>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</si>
  <si>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</si>
  <si>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</si>
  <si>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</si>
  <si>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</si>
  <si>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</si>
  <si>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</si>
  <si>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</si>
  <si>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</si>
  <si>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</si>
  <si>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</si>
  <si>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</si>
  <si>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</si>
  <si>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</si>
  <si>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</si>
  <si>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</si>
  <si>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</si>
  <si>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</si>
  <si>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</si>
  <si>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</si>
  <si>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</si>
  <si>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</si>
  <si>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</si>
  <si>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</si>
  <si>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</si>
  <si>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</si>
  <si>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</si>
  <si>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</si>
  <si>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</si>
  <si>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</si>
  <si>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</si>
  <si>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</si>
  <si>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</si>
  <si>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</si>
  <si>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</si>
  <si>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</si>
  <si>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</si>
  <si>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</si>
  <si>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</si>
  <si>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</si>
  <si>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</si>
  <si>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</si>
  <si>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</si>
  <si>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</si>
  <si>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</si>
  <si>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</si>
  <si>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</si>
  <si>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</si>
  <si>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</si>
  <si>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</si>
  <si>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</si>
  <si>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</si>
  <si>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</si>
  <si>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</si>
  <si>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</si>
  <si>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</si>
  <si>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</si>
  <si>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</si>
  <si>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</si>
  <si>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</si>
  <si>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</si>
  <si>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</si>
  <si>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</si>
  <si>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</si>
  <si>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</si>
  <si>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</si>
  <si>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</si>
  <si>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</si>
  <si>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</si>
  <si>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</si>
  <si>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</si>
  <si>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</si>
  <si>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</si>
  <si>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</si>
  <si>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</si>
  <si>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</si>
  <si>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</si>
  <si>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</si>
  <si>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</si>
  <si>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</si>
  <si>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电子学 Ω</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</si>
  <si>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</si>
  <si>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</si>
  <si>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</si>
  <si>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</si>
  <si>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</si>
  <si>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</si>
  <si>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</si>
  <si>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</si>
  <si>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</si>
  <si>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</si>
  <si>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</si>
  <si>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</si>
  <si>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</si>
  <si>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</si>
  <si>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</si>
  <si>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</si>
  <si>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自然学</t>
  </si>
  <si>
    <t>科学③</t>
    <phoneticPr fontId="2" type="noConversion"/>
  </si>
  <si>
    <t>计算机使用 Ω</t>
  </si>
  <si>
    <t>计算机使用 Ω</t>
    <phoneticPr fontId="2" type="noConversion"/>
  </si>
  <si>
    <t>二选一函数</t>
    <phoneticPr fontId="2" type="noConversion"/>
  </si>
  <si>
    <t>二选一①函数</t>
    <phoneticPr fontId="2" type="noConversion"/>
  </si>
  <si>
    <t>生存：</t>
    <phoneticPr fontId="2" type="noConversion"/>
  </si>
  <si>
    <t>驾驶：</t>
    <phoneticPr fontId="2" type="noConversion"/>
  </si>
  <si>
    <t>二选一②函数</t>
    <phoneticPr fontId="2" type="noConversion"/>
  </si>
  <si>
    <t>驯兽</t>
    <phoneticPr fontId="2" type="noConversion"/>
  </si>
  <si>
    <t>三选X函数</t>
    <phoneticPr fontId="2" type="noConversion"/>
  </si>
  <si>
    <t>本职</t>
    <phoneticPr fontId="2" type="noConversion"/>
  </si>
  <si>
    <t>打字</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</si>
  <si>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</si>
  <si>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</si>
  <si>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</si>
  <si>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</si>
  <si>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</si>
  <si>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</si>
  <si>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</si>
  <si>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</si>
  <si>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</si>
  <si>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</si>
  <si>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</si>
  <si>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</si>
  <si>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</si>
  <si>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</si>
  <si>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</si>
  <si>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</si>
  <si>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</si>
  <si>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</si>
  <si>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</si>
  <si>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</si>
  <si>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</si>
  <si>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</si>
  <si>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</si>
  <si>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</si>
  <si>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列</t>
    <phoneticPr fontId="2" type="noConversion"/>
  </si>
  <si>
    <t>备注</t>
    <phoneticPr fontId="2" type="noConversion"/>
  </si>
  <si>
    <t>1D3+DB</t>
    <phoneticPr fontId="2" type="noConversion"/>
  </si>
  <si>
    <t>X</t>
  </si>
  <si>
    <t>X</t>
    <phoneticPr fontId="2" type="noConversion"/>
  </si>
  <si>
    <t>武器类型</t>
    <phoneticPr fontId="2" type="noConversion"/>
  </si>
  <si>
    <t>.45 左轮手枪</t>
  </si>
  <si>
    <t>手枪</t>
  </si>
  <si>
    <t>.22 短口自动手枪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</si>
  <si>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</si>
  <si>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</si>
  <si>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</si>
  <si>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</si>
  <si>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</si>
  <si>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</si>
  <si>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</si>
  <si>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</si>
  <si>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</si>
  <si>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</si>
  <si>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格斗：</t>
    <phoneticPr fontId="2" type="noConversion"/>
  </si>
  <si>
    <t>射击：</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</si>
  <si>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</si>
  <si>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</si>
  <si>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</si>
  <si>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</si>
  <si>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</si>
  <si>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</si>
  <si>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</si>
  <si>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</si>
  <si>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</si>
  <si>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</si>
  <si>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</si>
  <si>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</si>
  <si>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</si>
  <si>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</si>
  <si>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</si>
  <si>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</si>
  <si>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</si>
  <si>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</si>
  <si>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</si>
  <si>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</si>
  <si>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</si>
  <si>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</si>
  <si>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</si>
  <si>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</si>
  <si>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</si>
  <si>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</si>
  <si>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</si>
  <si>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</si>
  <si>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角色名称[玩家]：关系描述</t>
    <phoneticPr fontId="2" type="noConversion"/>
  </si>
  <si>
    <t>现代</t>
  </si>
  <si>
    <t>连贫穷都够不上的人才能够叫做身无分文。
住所：大概只有睡大街。
旅行：步行，扒车或逃票上火车轮船。</t>
    <phoneticPr fontId="2" type="noConversion"/>
  </si>
  <si>
    <t>速记</t>
    <phoneticPr fontId="2" type="noConversion"/>
  </si>
  <si>
    <t xml:space="preserve"> </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</si>
  <si>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</si>
  <si>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</si>
  <si>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</si>
  <si>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</si>
  <si>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</si>
  <si>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</si>
  <si>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</si>
  <si>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</si>
  <si>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</si>
  <si>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</si>
  <si>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</si>
  <si>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</si>
  <si>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</si>
  <si>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</si>
  <si>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</si>
  <si>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</si>
  <si>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</si>
  <si>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</si>
  <si>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</si>
  <si>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</si>
  <si>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</si>
  <si>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</si>
  <si>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</si>
  <si>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</si>
  <si>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</si>
  <si>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</si>
  <si>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</si>
  <si>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</si>
  <si>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</si>
  <si>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</si>
  <si>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</si>
  <si>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</si>
  <si>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</si>
  <si>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</si>
  <si>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</si>
  <si>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</si>
  <si>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</si>
  <si>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</si>
  <si>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</si>
  <si>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</si>
  <si>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</si>
  <si>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</si>
  <si>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</si>
  <si>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</si>
  <si>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</si>
  <si>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</si>
  <si>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</si>
  <si>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</si>
  <si>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</si>
  <si>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教育×2＋外貌或意志×2</t>
    <phoneticPr fontId="2" type="noConversion"/>
  </si>
  <si>
    <t>跳跃，聆听，自然，心理学，科学（动物学），潜行，追踪，任意一项其他个人或时代特长。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</si>
  <si>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</si>
  <si>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30-50</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</si>
  <si>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</si>
  <si>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</si>
  <si>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会计，技艺（技术制图），法律，母语，计算机或图书馆，说服，心理学，科学（数学）。</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</si>
  <si>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</si>
  <si>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</si>
  <si>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</si>
  <si>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</si>
  <si>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</si>
  <si>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</si>
  <si>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</si>
  <si>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</si>
  <si>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</si>
  <si>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</si>
  <si>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</si>
  <si>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</si>
  <si>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</si>
  <si>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</si>
  <si>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</si>
  <si>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</si>
  <si>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</si>
  <si>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</si>
  <si>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</si>
  <si>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</si>
  <si>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</si>
  <si>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</si>
  <si>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</si>
  <si>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</si>
  <si>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</si>
  <si>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</si>
  <si>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</si>
  <si>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</si>
  <si>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</si>
  <si>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</si>
  <si>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</si>
  <si>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</si>
  <si>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</si>
  <si>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</si>
  <si>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</si>
  <si>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</si>
  <si>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</si>
  <si>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</si>
  <si>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</si>
  <si>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</si>
  <si>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</si>
  <si>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</si>
  <si>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</si>
  <si>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</si>
  <si>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</si>
  <si>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</si>
  <si>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</si>
  <si>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</si>
  <si>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</si>
  <si>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</si>
  <si>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</si>
  <si>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</si>
  <si>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</si>
  <si>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</si>
  <si>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</si>
  <si>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</si>
  <si>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</si>
  <si>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</si>
  <si>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</si>
  <si>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</si>
  <si>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</si>
  <si>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</si>
  <si>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</si>
  <si>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</si>
  <si>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</si>
  <si>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攀爬或游泳，射击，历史，跳跃，自然，导航，外语，生存。</t>
    <phoneticPr fontId="2" type="noConversion"/>
  </si>
  <si>
    <t>技艺（耕作），汽车驾驶（或运货马车），一项社交技能（魅惑、话术、恐吓、说服），机械维修，自然，操作重型机械，追踪，任意一项其他个人或时代特长</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</si>
  <si>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</si>
  <si>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</si>
  <si>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</si>
  <si>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</si>
  <si>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</si>
  <si>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</si>
  <si>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</si>
  <si>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</si>
  <si>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</si>
  <si>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</si>
  <si>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</si>
  <si>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</si>
  <si>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</si>
  <si>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</si>
  <si>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</si>
  <si>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</si>
  <si>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</si>
  <si>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</si>
  <si>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</si>
  <si>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</si>
  <si>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</si>
  <si>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</si>
  <si>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</si>
  <si>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</si>
  <si>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</si>
  <si>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</si>
  <si>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</si>
  <si>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</si>
  <si>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</si>
  <si>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</si>
  <si>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</si>
  <si>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</si>
  <si>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</si>
  <si>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</si>
  <si>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</si>
  <si>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</si>
  <si>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</si>
  <si>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</si>
  <si>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</si>
  <si>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</si>
  <si>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</si>
  <si>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</si>
  <si>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</si>
  <si>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</si>
  <si>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</si>
  <si>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</si>
  <si>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</si>
  <si>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</si>
  <si>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</si>
  <si>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</si>
  <si>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</si>
  <si>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</si>
  <si>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历史，两项社交技能（魅惑、话术、恐吓、说服），心理学，潜行，任意三项其他个人或时代特长。</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</si>
  <si>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</si>
  <si>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</si>
  <si>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</si>
  <si>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武器列表</t>
    <phoneticPr fontId="2" type="noConversion"/>
  </si>
  <si>
    <t>此处可以有头像</t>
    <phoneticPr fontId="2" type="noConversion"/>
  </si>
  <si>
    <t>原卡由秋叶EXODUS制作，此卡为咕咕修改结果 联系QQ：3067824298</t>
    <phoneticPr fontId="2" type="noConversion"/>
  </si>
  <si>
    <t>其他武器技能</t>
    <phoneticPr fontId="2" type="noConversion"/>
  </si>
  <si>
    <t>基于1.6.1原版开始更新
添加信誉参照表，信用评级去除兴趣点加点</t>
    <phoneticPr fontId="2" type="noConversion"/>
  </si>
  <si>
    <t>示例-经历模组[毒汤]：-5san，+3侦查，-X现金</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</si>
  <si>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</si>
  <si>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</si>
  <si>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</si>
  <si>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</si>
  <si>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</si>
  <si>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</si>
  <si>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</si>
  <si>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</si>
  <si>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</si>
  <si>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</si>
  <si>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</si>
  <si>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</si>
  <si>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</si>
  <si>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</si>
  <si>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</si>
  <si>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</si>
  <si>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</si>
  <si>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</si>
  <si>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</si>
  <si>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</si>
  <si>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</si>
  <si>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</si>
  <si>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</si>
  <si>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</si>
  <si>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</si>
  <si>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</si>
  <si>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</si>
  <si>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</si>
  <si>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</si>
  <si>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</si>
  <si>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</si>
  <si>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</si>
  <si>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</si>
  <si>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</si>
  <si>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</si>
  <si>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</si>
  <si>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</si>
  <si>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</si>
  <si>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</si>
  <si>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</si>
  <si>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</si>
  <si>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</si>
  <si>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</si>
  <si>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</si>
  <si>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</si>
  <si>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</si>
  <si>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</si>
  <si>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</si>
  <si>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</si>
  <si>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</si>
  <si>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</si>
  <si>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</si>
  <si>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</si>
  <si>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</si>
  <si>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</si>
  <si>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</si>
  <si>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</si>
  <si>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</si>
  <si>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</si>
  <si>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</si>
  <si>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</si>
  <si>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</si>
  <si>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</si>
  <si>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</si>
  <si>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</si>
  <si>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</si>
  <si>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</si>
  <si>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</si>
  <si>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</si>
  <si>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</si>
  <si>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</si>
  <si>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</si>
  <si>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</si>
  <si>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</si>
  <si>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</si>
  <si>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</si>
  <si>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</si>
  <si>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</si>
  <si>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</si>
  <si>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</si>
  <si>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</si>
  <si>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</si>
  <si>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</si>
  <si>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</si>
  <si>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</si>
  <si>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</si>
  <si>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</si>
  <si>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</si>
  <si>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</si>
  <si>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</si>
  <si>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</si>
  <si>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</si>
  <si>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</si>
  <si>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</si>
  <si>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</si>
  <si>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</si>
  <si>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</si>
  <si>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</si>
  <si>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</si>
  <si>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</si>
  <si>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</si>
  <si>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</si>
  <si>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</si>
  <si>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</si>
  <si>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</si>
  <si>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</si>
  <si>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</si>
  <si>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</si>
  <si>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</si>
  <si>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</si>
  <si>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</si>
  <si>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</si>
  <si>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</si>
  <si>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作画</t>
  </si>
  <si>
    <t>按[F9]刷新（或按[Fn+F9]）。移动设备选择[菜单]-[公式]-[开始计算]。</t>
    <phoneticPr fontId="2" type="noConversion"/>
  </si>
  <si>
    <t>当前现金($)</t>
    <phoneticPr fontId="2" type="noConversion"/>
  </si>
  <si>
    <t>可以在此简易描述资产说明~</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</si>
  <si>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</si>
  <si>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</si>
  <si>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</si>
  <si>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</si>
  <si>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</si>
  <si>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</si>
  <si>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</si>
  <si>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</si>
  <si>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</si>
  <si>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</si>
  <si>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咕咕改：1.8.1最终版</t>
    <phoneticPr fontId="2" type="noConversion"/>
  </si>
  <si>
    <r>
      <t>1.</t>
    </r>
    <r>
      <rPr>
        <b/>
        <sz val="11"/>
        <color indexed="63"/>
        <rFont val="宋体"/>
        <family val="3"/>
        <charset val="134"/>
      </rPr>
      <t>修复部分人员打开</t>
    </r>
    <r>
      <rPr>
        <b/>
        <sz val="11"/>
        <color indexed="63"/>
        <rFont val="Calibri"/>
        <family val="2"/>
      </rPr>
      <t>excel</t>
    </r>
    <r>
      <rPr>
        <b/>
        <sz val="11"/>
        <color indexed="63"/>
        <rFont val="宋体"/>
        <family val="3"/>
        <charset val="134"/>
      </rPr>
      <t>后无法切换至</t>
    </r>
    <r>
      <rPr>
        <b/>
        <sz val="11"/>
        <color indexed="63"/>
        <rFont val="Calibri"/>
        <family val="2"/>
      </rPr>
      <t>"</t>
    </r>
    <r>
      <rPr>
        <b/>
        <sz val="11"/>
        <color indexed="63"/>
        <rFont val="宋体"/>
        <family val="3"/>
        <charset val="134"/>
      </rPr>
      <t>人物</t>
    </r>
    <r>
      <rPr>
        <b/>
        <sz val="11"/>
        <color indexed="63"/>
        <rFont val="Calibri"/>
        <family val="2"/>
      </rPr>
      <t>"</t>
    </r>
    <r>
      <rPr>
        <b/>
        <sz val="11"/>
        <color indexed="63"/>
        <rFont val="宋体"/>
        <family val="3"/>
        <charset val="134"/>
      </rPr>
      <t>卡表的问题</t>
    </r>
    <phoneticPr fontId="2" type="noConversion"/>
  </si>
  <si>
    <t>☐</t>
    <phoneticPr fontId="2" type="noConversion"/>
  </si>
  <si>
    <t>咒文</t>
    <phoneticPr fontId="2" type="noConversion"/>
  </si>
  <si>
    <t>法术：应用</t>
    <phoneticPr fontId="2" type="noConversion"/>
  </si>
  <si>
    <t>施法逻辑</t>
    <phoneticPr fontId="2" type="noConversion"/>
  </si>
  <si>
    <t>法阵</t>
    <phoneticPr fontId="2" type="noConversion"/>
  </si>
  <si>
    <t>象征映射</t>
    <phoneticPr fontId="2" type="noConversion"/>
  </si>
  <si>
    <t>信息海</t>
    <phoneticPr fontId="2" type="noConversion"/>
  </si>
  <si>
    <t>模因</t>
    <phoneticPr fontId="2" type="noConversion"/>
  </si>
  <si>
    <t>魔法语言</t>
    <phoneticPr fontId="2" type="noConversion"/>
  </si>
  <si>
    <t>炼金技术</t>
    <phoneticPr fontId="2" type="noConversion"/>
  </si>
  <si>
    <t>炼金材料</t>
    <phoneticPr fontId="2" type="noConversion"/>
  </si>
  <si>
    <t>法术史</t>
    <phoneticPr fontId="2" type="noConversion"/>
  </si>
  <si>
    <t>神学</t>
    <phoneticPr fontId="2" type="noConversion"/>
  </si>
  <si>
    <t>奇迹生物</t>
    <phoneticPr fontId="2" type="noConversion"/>
  </si>
  <si>
    <t>异种生物学:</t>
    <phoneticPr fontId="2" type="noConversion"/>
  </si>
  <si>
    <t>异种社会学:</t>
    <phoneticPr fontId="2" type="noConversion"/>
  </si>
  <si>
    <t>异种历史：</t>
    <phoneticPr fontId="2" type="noConversion"/>
  </si>
  <si>
    <t>异种科技：</t>
    <phoneticPr fontId="2" type="noConversion"/>
  </si>
  <si>
    <t>权限：</t>
    <phoneticPr fontId="2" type="noConversion"/>
  </si>
  <si>
    <t>能力点：</t>
    <phoneticPr fontId="2" type="noConversion"/>
  </si>
  <si>
    <t>能力:</t>
    <phoneticPr fontId="2" type="noConversion"/>
  </si>
  <si>
    <t>加权</t>
    <phoneticPr fontId="2" type="noConversion"/>
  </si>
  <si>
    <t>剩余</t>
    <phoneticPr fontId="2" type="noConversion"/>
  </si>
  <si>
    <t>法术</t>
    <phoneticPr fontId="2" type="noConversion"/>
  </si>
  <si>
    <r>
      <t xml:space="preserve">体格 </t>
    </r>
    <r>
      <rPr>
        <sz val="8"/>
        <color theme="1"/>
        <rFont val="微软雅黑"/>
        <family val="2"/>
        <charset val="134"/>
      </rPr>
      <t>Build</t>
    </r>
    <phoneticPr fontId="2" type="noConversion"/>
  </si>
  <si>
    <t>能级 EL</t>
    <phoneticPr fontId="2" type="noConversion"/>
  </si>
  <si>
    <t>作为一个能力者，职业点+2教育，兴趣点+2智力，已经加过了</t>
    <phoneticPr fontId="2" type="noConversion"/>
  </si>
  <si>
    <t>英语</t>
    <phoneticPr fontId="2" type="noConversion"/>
  </si>
  <si>
    <t>剑</t>
  </si>
  <si>
    <t>女</t>
    <phoneticPr fontId="2" type="noConversion"/>
  </si>
  <si>
    <t>异能：</t>
    <phoneticPr fontId="2" type="noConversion"/>
  </si>
  <si>
    <t>Ray Providence （天目）</t>
  </si>
  <si>
    <t>信息alpha权限，现在只有脑子是好的了，平时靠轮椅或者特制外骨骼移动，全知的预言家或是说观测者</t>
  </si>
  <si>
    <t>拯救世界</t>
  </si>
  <si>
    <t>步枪/霰弹枪</t>
  </si>
  <si>
    <t>重武器</t>
  </si>
  <si>
    <t>alpha</t>
  </si>
  <si>
    <t>信息读取</t>
  </si>
  <si>
    <t>天目</t>
  </si>
  <si>
    <t>全知</t>
  </si>
  <si>
    <t>外骨骼</t>
  </si>
  <si>
    <t>数学</t>
  </si>
  <si>
    <t>契约：随心所欲之国，看名字你们就应该懂了，完. 对于宾客有能量就可造物甚至扭曲规则</t>
  </si>
  <si>
    <t>奇物：太多我不想说</t>
  </si>
  <si>
    <t>装备：轮椅 外骨骼 精神链接语音合成器 电脑 生命维持装置</t>
  </si>
  <si>
    <t>能量够就全知，但是现在只有脑子还算好了. 能力者过劳死的代表，线粒体损伤导致只能靠一堆仪器维持生命了. 不可作为目标，不可屏蔽信息，但可以被 保密协议 和 墙 察觉. Error. 的领队，平时窝在随心所欲之国里续命. Error.主要业务是解决任何委托（只要申请能过）和维护世界和平，大头是政府外包项目.知识啥的靠能力就能解决，常挂危险预知.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</si>
</sst>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6" formatCode="_ * #,##0.00_ ;_ * \-#,##0.00_ ;_ * &quot;-&quot;??_ ;_ @_ "/>
    <numFmt numFmtId="177" formatCode="0_);[Red]\(0\)"/>
    <numFmt numFmtId="178" formatCode="\+0;\-0;\±0"/>
    <numFmt numFmtId="179" formatCode="\/0_ "/>
    <numFmt numFmtId="180" formatCode="0_ "/>
  </numFmts>
  <fonts count="62"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0"/>
      <color theme="8" tint="-0.499984740745262"/>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
      <sz val="10"/>
      <color theme="2" tint="-0.499984740745262"/>
      <name val="微软雅黑"/>
      <family val="2"/>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249977111117893"/>
      </right>
      <top/>
      <bottom style="medium">
        <color indexed="64"/>
      </bottom>
      <diagonal/>
    </border>
    <border>
      <left style="thin">
        <color theme="0" tint="-0.249977111117893"/>
      </left>
      <right style="double">
        <color indexed="64"/>
      </right>
      <top/>
      <bottom style="medium">
        <color indexed="64"/>
      </bottom>
      <diagonal/>
    </border>
    <border>
      <left/>
      <right style="thin">
        <color theme="0" tint="-0.249977111117893"/>
      </right>
      <top style="thin">
        <color theme="0" tint="-0.249977111117893"/>
      </top>
      <bottom style="thin">
        <color indexed="64"/>
      </bottom>
      <diagonal/>
    </border>
    <border>
      <left/>
      <right/>
      <top/>
      <bottom style="thin">
        <color indexed="64"/>
      </bottom>
      <diagonal/>
    </border>
    <border>
      <left style="thin">
        <color theme="0" tint="-0.249977111117893"/>
      </left>
      <right/>
      <top style="thin">
        <color theme="0" tint="-0.249977111117893"/>
      </top>
      <bottom style="thin">
        <color indexed="64"/>
      </bottom>
      <diagonal/>
    </border>
    <border>
      <left style="medium">
        <color auto="1"/>
      </left>
      <right style="thin">
        <color theme="0" tint="-0.249977111117893"/>
      </right>
      <top style="thin">
        <color theme="0" tint="-0.249977111117893"/>
      </top>
      <bottom style="thin">
        <color indexed="64"/>
      </bottom>
      <diagonal/>
    </border>
    <border>
      <left style="thin">
        <color theme="0" tint="-0.249977111117893"/>
      </left>
      <right style="double">
        <color auto="1"/>
      </right>
      <top style="thin">
        <color theme="0" tint="-0.24997711111789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bottom/>
      <diagonal/>
    </border>
    <border>
      <left style="medium">
        <color indexed="64"/>
      </left>
      <right/>
      <top style="thin">
        <color theme="0" tint="-0.24994659260841701"/>
      </top>
      <bottom style="thin">
        <color indexed="64"/>
      </bottom>
      <diagonal/>
    </border>
    <border>
      <left/>
      <right style="thin">
        <color theme="0" tint="-0.249977111117893"/>
      </right>
      <top style="thin">
        <color theme="0" tint="-0.24994659260841701"/>
      </top>
      <bottom style="thin">
        <color indexed="64"/>
      </bottom>
      <diagonal/>
    </border>
    <border>
      <left style="thin">
        <color theme="0" tint="-0.249977111117893"/>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s>
  <cellStyleXfs count="9">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176" fontId="19" fillId="0" borderId="0" applyFont="0" applyFill="0" applyBorder="0" applyAlignment="0" applyProtection="0">
      <alignment vertical="center"/>
    </xf>
  </cellStyleXfs>
  <cellXfs count="72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7"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8" fontId="32"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8"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7"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0"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1" fillId="5" borderId="82"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xf>
    <xf numFmtId="177" fontId="33" fillId="9" borderId="81" xfId="0" applyNumberFormat="1" applyFont="1" applyFill="1" applyBorder="1" applyAlignment="1" applyProtection="1">
      <alignment horizontal="center" vertical="center"/>
    </xf>
    <xf numFmtId="0" fontId="33" fillId="9" borderId="82" xfId="0" applyNumberFormat="1" applyFont="1" applyFill="1" applyBorder="1" applyAlignment="1" applyProtection="1">
      <alignment horizontal="center" vertical="center"/>
    </xf>
    <xf numFmtId="0" fontId="33" fillId="0" borderId="81" xfId="0" applyNumberFormat="1" applyFont="1" applyBorder="1" applyAlignment="1" applyProtection="1">
      <alignment horizontal="center" vertical="center"/>
      <protection locked="0"/>
    </xf>
    <xf numFmtId="0" fontId="33" fillId="11" borderId="81" xfId="0" applyFont="1" applyFill="1" applyBorder="1" applyAlignment="1" applyProtection="1">
      <alignment horizontal="center" vertical="center"/>
    </xf>
    <xf numFmtId="0" fontId="33" fillId="0" borderId="81" xfId="0" applyNumberFormat="1" applyFont="1" applyBorder="1" applyAlignment="1" applyProtection="1">
      <alignment horizontal="center" vertical="center"/>
    </xf>
    <xf numFmtId="0" fontId="33" fillId="0" borderId="83" xfId="0" applyNumberFormat="1" applyFont="1" applyBorder="1" applyAlignment="1" applyProtection="1">
      <alignment horizontal="center" vertical="center"/>
      <protection locked="0"/>
    </xf>
    <xf numFmtId="0" fontId="33" fillId="0" borderId="8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3" fillId="10" borderId="81" xfId="0" applyNumberFormat="1" applyFont="1" applyFill="1" applyBorder="1" applyAlignment="1" applyProtection="1">
      <alignment horizontal="center" vertical="center"/>
    </xf>
    <xf numFmtId="0" fontId="31" fillId="5" borderId="81"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7" fillId="2" borderId="1" xfId="0" applyNumberFormat="1" applyFont="1" applyFill="1" applyBorder="1" applyAlignment="1" applyProtection="1">
      <alignment horizontal="center" vertical="center"/>
    </xf>
    <xf numFmtId="49" fontId="37" fillId="2" borderId="2" xfId="0" applyNumberFormat="1" applyFont="1" applyFill="1" applyBorder="1" applyAlignment="1" applyProtection="1">
      <alignment horizontal="center" vertical="center"/>
    </xf>
    <xf numFmtId="49" fontId="37" fillId="2" borderId="3" xfId="0" applyNumberFormat="1" applyFont="1" applyFill="1" applyBorder="1" applyAlignment="1" applyProtection="1">
      <alignment horizontal="center" vertical="center"/>
    </xf>
    <xf numFmtId="0" fontId="38" fillId="3" borderId="4" xfId="0" applyFont="1" applyFill="1" applyBorder="1" applyAlignment="1" applyProtection="1">
      <alignment horizontal="left" vertical="center"/>
    </xf>
    <xf numFmtId="0" fontId="38" fillId="0" borderId="4" xfId="0" applyFont="1" applyBorder="1" applyAlignment="1" applyProtection="1">
      <alignment horizontal="left" vertical="center"/>
    </xf>
    <xf numFmtId="0" fontId="38" fillId="0" borderId="6" xfId="0" applyFont="1" applyBorder="1" applyAlignment="1" applyProtection="1">
      <alignment horizontal="left" vertical="center"/>
    </xf>
    <xf numFmtId="49" fontId="38" fillId="3" borderId="0" xfId="0" applyNumberFormat="1" applyFont="1" applyFill="1" applyBorder="1" applyAlignment="1" applyProtection="1">
      <alignment horizontal="center" vertical="center"/>
    </xf>
    <xf numFmtId="49" fontId="38" fillId="0" borderId="0" xfId="0" applyNumberFormat="1" applyFont="1" applyBorder="1" applyAlignment="1" applyProtection="1">
      <alignment horizontal="center" vertical="center"/>
    </xf>
    <xf numFmtId="49" fontId="38" fillId="0" borderId="7" xfId="0" applyNumberFormat="1" applyFont="1" applyBorder="1" applyAlignment="1" applyProtection="1">
      <alignment horizontal="center" vertical="center"/>
    </xf>
    <xf numFmtId="0" fontId="33" fillId="0" borderId="82" xfId="0" applyNumberFormat="1" applyFont="1" applyBorder="1" applyAlignment="1" applyProtection="1">
      <alignment horizontal="center" vertical="center"/>
    </xf>
    <xf numFmtId="177" fontId="31" fillId="0" borderId="22" xfId="0" applyNumberFormat="1" applyFont="1" applyFill="1" applyBorder="1" applyAlignment="1" applyProtection="1">
      <alignment horizontal="center" vertical="center"/>
    </xf>
    <xf numFmtId="0" fontId="33" fillId="9" borderId="106"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4" fillId="14" borderId="61" xfId="5" applyNumberFormat="1" applyFont="1" applyAlignment="1" applyProtection="1">
      <alignment vertical="center" wrapText="1"/>
    </xf>
    <xf numFmtId="14" fontId="45" fillId="14" borderId="61" xfId="5" applyNumberFormat="1" applyFont="1" applyAlignment="1" applyProtection="1">
      <alignment vertical="center" wrapText="1"/>
    </xf>
    <xf numFmtId="0" fontId="38" fillId="3" borderId="0" xfId="0" applyFont="1" applyFill="1" applyBorder="1" applyAlignment="1" applyProtection="1">
      <alignment horizontal="center" vertical="center"/>
    </xf>
    <xf numFmtId="0" fontId="38" fillId="3" borderId="5" xfId="0" applyFont="1" applyFill="1" applyBorder="1" applyAlignment="1" applyProtection="1">
      <alignment horizontal="center" vertical="center"/>
    </xf>
    <xf numFmtId="0" fontId="38" fillId="0" borderId="0" xfId="0" applyFont="1" applyBorder="1" applyAlignment="1" applyProtection="1">
      <alignment horizontal="center" vertical="center"/>
    </xf>
    <xf numFmtId="0" fontId="38" fillId="0" borderId="5" xfId="0" applyFont="1" applyBorder="1" applyAlignment="1" applyProtection="1">
      <alignment horizontal="center" vertical="center"/>
    </xf>
    <xf numFmtId="0" fontId="38" fillId="0" borderId="7" xfId="0" applyFont="1" applyBorder="1" applyAlignment="1" applyProtection="1">
      <alignment horizontal="center" vertical="center"/>
    </xf>
    <xf numFmtId="0" fontId="38"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8" fillId="0" borderId="0" xfId="0" applyFont="1" applyBorder="1" applyAlignment="1" applyProtection="1">
      <alignment horizontal="center" vertical="center"/>
    </xf>
    <xf numFmtId="0" fontId="48" fillId="3" borderId="15" xfId="0" applyNumberFormat="1" applyFont="1" applyFill="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3" fillId="0" borderId="91"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1" fillId="0" borderId="0" xfId="0" applyFont="1" applyAlignment="1">
      <alignment horizontal="center" vertical="center"/>
    </xf>
    <xf numFmtId="0" fontId="36" fillId="0" borderId="0" xfId="0" applyFont="1" applyFill="1" applyBorder="1" applyAlignment="1">
      <alignment horizontal="center" vertical="center"/>
    </xf>
    <xf numFmtId="0" fontId="0" fillId="0" borderId="0" xfId="0" applyBorder="1">
      <alignment vertical="center"/>
    </xf>
    <xf numFmtId="0" fontId="36"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wrapText="1"/>
    </xf>
    <xf numFmtId="0" fontId="36" fillId="0" borderId="0" xfId="0" applyFont="1" applyFill="1" applyBorder="1" applyAlignment="1" applyProtection="1">
      <alignment horizontal="center" vertical="center"/>
      <protection locked="0"/>
    </xf>
    <xf numFmtId="0" fontId="34" fillId="15" borderId="0" xfId="6" applyBorder="1" applyAlignment="1">
      <alignment horizontal="center" vertical="center"/>
    </xf>
    <xf numFmtId="0" fontId="34"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6"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6" fillId="0" borderId="0" xfId="0" applyNumberFormat="1" applyFont="1" applyFill="1" applyBorder="1" applyAlignment="1" applyProtection="1">
      <alignment horizontal="center" vertical="center" wrapText="1"/>
    </xf>
    <xf numFmtId="49" fontId="36"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09" xfId="0" applyBorder="1">
      <alignment vertical="center"/>
    </xf>
    <xf numFmtId="0" fontId="19" fillId="0" borderId="109" xfId="0" applyFont="1" applyBorder="1" applyAlignment="1">
      <alignment vertical="center" wrapText="1"/>
    </xf>
    <xf numFmtId="0" fontId="0" fillId="0" borderId="109" xfId="0" applyBorder="1" applyAlignment="1">
      <alignment vertical="center" wrapText="1"/>
    </xf>
    <xf numFmtId="0" fontId="0" fillId="0" borderId="109" xfId="0" applyBorder="1" applyAlignment="1">
      <alignment horizontal="center" vertical="center" wrapText="1"/>
    </xf>
    <xf numFmtId="0" fontId="19" fillId="0" borderId="109" xfId="0" applyFont="1" applyBorder="1" applyAlignment="1">
      <alignment horizontal="left" vertical="center" wrapText="1"/>
    </xf>
    <xf numFmtId="0" fontId="0" fillId="6" borderId="109" xfId="0" applyFill="1" applyBorder="1">
      <alignment vertical="center"/>
    </xf>
    <xf numFmtId="0" fontId="0" fillId="6" borderId="109" xfId="0" applyFill="1" applyBorder="1" applyAlignment="1">
      <alignment horizontal="left" vertical="center" wrapText="1"/>
    </xf>
    <xf numFmtId="0" fontId="0" fillId="6" borderId="109" xfId="0" applyFill="1" applyBorder="1" applyAlignment="1">
      <alignment horizontal="center" vertical="center" wrapText="1"/>
    </xf>
    <xf numFmtId="0" fontId="19" fillId="6" borderId="109" xfId="0" applyFont="1" applyFill="1" applyBorder="1" applyAlignment="1">
      <alignment horizontal="left" vertical="center" wrapText="1"/>
    </xf>
    <xf numFmtId="0" fontId="0" fillId="0" borderId="109" xfId="0" applyBorder="1" applyAlignment="1">
      <alignment horizontal="left" vertical="center" wrapText="1"/>
    </xf>
    <xf numFmtId="0" fontId="0" fillId="0" borderId="110" xfId="0" applyBorder="1">
      <alignment vertical="center"/>
    </xf>
    <xf numFmtId="0" fontId="0" fillId="0" borderId="111" xfId="0" applyBorder="1">
      <alignment vertical="center"/>
    </xf>
    <xf numFmtId="0" fontId="0" fillId="0" borderId="112" xfId="0" applyBorder="1" applyAlignment="1">
      <alignment vertical="center" wrapText="1"/>
    </xf>
    <xf numFmtId="0" fontId="0" fillId="0" borderId="112" xfId="0" applyBorder="1">
      <alignment vertical="center"/>
    </xf>
    <xf numFmtId="0" fontId="0" fillId="0" borderId="114" xfId="0" applyBorder="1" applyProtection="1">
      <alignment vertical="center"/>
      <protection locked="0"/>
    </xf>
    <xf numFmtId="0" fontId="0" fillId="0" borderId="114" xfId="0" applyBorder="1">
      <alignment vertical="center"/>
    </xf>
    <xf numFmtId="0" fontId="0" fillId="0" borderId="113" xfId="0" applyBorder="1" applyAlignment="1">
      <alignment vertical="center" wrapText="1"/>
    </xf>
    <xf numFmtId="0" fontId="1" fillId="5" borderId="117" xfId="0" applyFont="1" applyFill="1" applyBorder="1" applyAlignment="1" applyProtection="1">
      <alignment horizontal="center" vertical="center"/>
    </xf>
    <xf numFmtId="0" fontId="1" fillId="5" borderId="118" xfId="0" applyFont="1" applyFill="1" applyBorder="1" applyAlignment="1" applyProtection="1">
      <alignment horizontal="center" vertical="center" wrapText="1"/>
    </xf>
    <xf numFmtId="0" fontId="1" fillId="0" borderId="119" xfId="0" applyFont="1" applyBorder="1" applyAlignment="1" applyProtection="1">
      <alignment horizontal="center" vertical="center"/>
    </xf>
    <xf numFmtId="0" fontId="1" fillId="0" borderId="120" xfId="0" applyFont="1" applyBorder="1" applyAlignment="1" applyProtection="1">
      <alignment horizontal="left" vertical="center" wrapText="1"/>
    </xf>
    <xf numFmtId="0" fontId="1" fillId="3" borderId="117" xfId="0" applyFont="1" applyFill="1" applyBorder="1" applyAlignment="1" applyProtection="1">
      <alignment horizontal="center" vertical="center"/>
    </xf>
    <xf numFmtId="0" fontId="1" fillId="3" borderId="118" xfId="0" applyFont="1" applyFill="1" applyBorder="1" applyAlignment="1" applyProtection="1">
      <alignment horizontal="left" vertical="center" wrapText="1"/>
    </xf>
    <xf numFmtId="0" fontId="1" fillId="3" borderId="121" xfId="0" applyFont="1" applyFill="1" applyBorder="1" applyAlignment="1" applyProtection="1">
      <alignment horizontal="center" vertical="center"/>
    </xf>
    <xf numFmtId="0" fontId="1" fillId="3" borderId="122" xfId="0" applyFont="1" applyFill="1" applyBorder="1" applyAlignment="1" applyProtection="1">
      <alignment horizontal="left" vertical="center" wrapText="1"/>
    </xf>
    <xf numFmtId="0" fontId="1" fillId="5" borderId="117" xfId="0" applyFont="1" applyFill="1" applyBorder="1" applyAlignment="1" applyProtection="1">
      <alignment horizontal="center" vertical="center" wrapText="1"/>
    </xf>
    <xf numFmtId="0" fontId="1" fillId="0" borderId="119" xfId="0" applyFont="1" applyBorder="1" applyAlignment="1">
      <alignment horizontal="center" vertical="center"/>
    </xf>
    <xf numFmtId="0" fontId="1" fillId="0" borderId="120" xfId="0" applyFont="1" applyBorder="1" applyAlignment="1">
      <alignment horizontal="left" vertical="center" wrapText="1"/>
    </xf>
    <xf numFmtId="0" fontId="1" fillId="3" borderId="117" xfId="0" applyFont="1" applyFill="1" applyBorder="1" applyAlignment="1">
      <alignment horizontal="center" vertical="center"/>
    </xf>
    <xf numFmtId="0" fontId="1" fillId="3" borderId="118" xfId="0" applyFont="1" applyFill="1" applyBorder="1" applyAlignment="1">
      <alignment horizontal="left" vertical="center"/>
    </xf>
    <xf numFmtId="0" fontId="1" fillId="0" borderId="119" xfId="0" applyFont="1" applyBorder="1" applyAlignment="1" applyProtection="1">
      <alignment horizontal="center" vertical="center" wrapText="1"/>
    </xf>
    <xf numFmtId="0" fontId="1" fillId="3" borderId="117" xfId="0" applyFont="1" applyFill="1" applyBorder="1" applyAlignment="1" applyProtection="1">
      <alignment horizontal="center" vertical="center" wrapText="1"/>
    </xf>
    <xf numFmtId="0" fontId="1" fillId="3" borderId="121" xfId="0" applyFont="1" applyFill="1" applyBorder="1" applyAlignment="1" applyProtection="1">
      <alignment horizontal="center" vertical="center" wrapText="1"/>
    </xf>
    <xf numFmtId="0" fontId="0" fillId="0" borderId="123" xfId="0" applyBorder="1" applyAlignment="1" applyProtection="1">
      <alignment horizontal="center" vertical="center" wrapText="1"/>
      <protection hidden="1"/>
    </xf>
    <xf numFmtId="0" fontId="19" fillId="0" borderId="124" xfId="0" applyFont="1" applyBorder="1" applyAlignment="1" applyProtection="1">
      <alignment horizontal="left" vertical="center" wrapText="1"/>
      <protection hidden="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1" fillId="5" borderId="117" xfId="0" applyFont="1" applyFill="1" applyBorder="1" applyAlignment="1" applyProtection="1">
      <alignment horizontal="center" vertical="center"/>
      <protection hidden="1"/>
    </xf>
    <xf numFmtId="0" fontId="1" fillId="5" borderId="118" xfId="0" applyFont="1" applyFill="1" applyBorder="1" applyAlignment="1" applyProtection="1">
      <alignment horizontal="center" vertical="center" wrapText="1"/>
      <protection hidden="1"/>
    </xf>
    <xf numFmtId="0" fontId="1" fillId="0" borderId="125" xfId="0" applyFont="1" applyBorder="1" applyAlignment="1" applyProtection="1">
      <alignment horizontal="center" vertical="center"/>
      <protection locked="0" hidden="1"/>
    </xf>
    <xf numFmtId="0" fontId="1" fillId="0" borderId="126" xfId="0" applyFont="1" applyBorder="1" applyAlignment="1" applyProtection="1">
      <alignment horizontal="left" vertical="center" wrapText="1"/>
      <protection hidden="1"/>
    </xf>
    <xf numFmtId="0" fontId="19" fillId="0" borderId="127" xfId="0" applyFont="1" applyBorder="1" applyAlignment="1">
      <alignment vertical="center" wrapText="1"/>
    </xf>
    <xf numFmtId="0" fontId="0" fillId="0" borderId="124" xfId="0" applyBorder="1" applyAlignment="1">
      <alignment vertical="center" wrapText="1"/>
    </xf>
    <xf numFmtId="0" fontId="19" fillId="0" borderId="111" xfId="0" applyFont="1" applyBorder="1" applyAlignment="1">
      <alignment vertical="center" wrapText="1"/>
    </xf>
    <xf numFmtId="0" fontId="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3" fillId="9" borderId="82" xfId="0" applyNumberFormat="1" applyFont="1" applyFill="1" applyBorder="1" applyAlignment="1" applyProtection="1">
      <alignment horizontal="center" vertical="center"/>
      <protection locked="0"/>
    </xf>
    <xf numFmtId="0" fontId="12" fillId="0" borderId="104" xfId="0" applyFont="1" applyFill="1" applyBorder="1" applyAlignment="1" applyProtection="1">
      <alignment vertical="center"/>
      <protection locked="0"/>
    </xf>
    <xf numFmtId="0" fontId="48" fillId="3" borderId="26" xfId="0" applyNumberFormat="1" applyFont="1" applyFill="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 fillId="0" borderId="0" xfId="0" applyFont="1" applyAlignment="1">
      <alignment horizontal="center" vertical="center"/>
    </xf>
    <xf numFmtId="0" fontId="33" fillId="9" borderId="106" xfId="0" applyNumberFormat="1" applyFont="1" applyFill="1" applyBorder="1" applyAlignment="1" applyProtection="1">
      <alignment horizontal="center" vertical="center"/>
      <protection hidden="1"/>
    </xf>
    <xf numFmtId="0" fontId="33" fillId="9" borderId="86" xfId="0" applyNumberFormat="1" applyFont="1" applyFill="1" applyBorder="1" applyAlignment="1" applyProtection="1">
      <alignment horizontal="center" vertical="center"/>
      <protection hidden="1"/>
    </xf>
    <xf numFmtId="0" fontId="33" fillId="0" borderId="83"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7"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7"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7" fontId="3" fillId="0" borderId="14" xfId="0" applyNumberFormat="1" applyFont="1" applyBorder="1" applyAlignment="1" applyProtection="1">
      <alignment horizontal="center" vertical="center"/>
    </xf>
    <xf numFmtId="177" fontId="3" fillId="0" borderId="89" xfId="0" applyNumberFormat="1" applyFont="1" applyBorder="1" applyAlignment="1" applyProtection="1">
      <alignment horizontal="center" vertical="center"/>
    </xf>
    <xf numFmtId="177" fontId="3" fillId="3" borderId="89"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xf>
    <xf numFmtId="177" fontId="3" fillId="6" borderId="14" xfId="0" applyNumberFormat="1" applyFont="1" applyFill="1" applyBorder="1" applyAlignment="1" applyProtection="1">
      <alignment horizontal="center" vertical="center"/>
    </xf>
    <xf numFmtId="177" fontId="3" fillId="0" borderId="14" xfId="0" applyNumberFormat="1" applyFont="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wrapText="1"/>
      <protection locked="0"/>
    </xf>
    <xf numFmtId="177" fontId="3" fillId="3" borderId="25" xfId="0" applyNumberFormat="1" applyFont="1" applyFill="1" applyBorder="1" applyAlignment="1" applyProtection="1">
      <alignment horizontal="center" vertical="center"/>
      <protection locked="0"/>
    </xf>
    <xf numFmtId="177" fontId="3" fillId="0" borderId="22" xfId="0" applyNumberFormat="1" applyFont="1" applyBorder="1" applyAlignment="1" applyProtection="1">
      <alignment horizontal="center" vertical="center"/>
    </xf>
    <xf numFmtId="177" fontId="3" fillId="3" borderId="22" xfId="0" applyNumberFormat="1" applyFont="1" applyFill="1" applyBorder="1" applyAlignment="1" applyProtection="1">
      <alignment horizontal="center" vertical="center"/>
    </xf>
    <xf numFmtId="177" fontId="3" fillId="3" borderId="30" xfId="0" applyNumberFormat="1" applyFont="1" applyFill="1" applyBorder="1" applyAlignment="1" applyProtection="1">
      <alignment horizontal="center"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protection locked="0" hidden="1"/>
    </xf>
    <xf numFmtId="0" fontId="1" fillId="0" borderId="4" xfId="0" applyFont="1" applyBorder="1" applyAlignment="1" applyProtection="1">
      <alignment horizontal="center" vertical="center"/>
      <protection locked="0" hidden="1"/>
    </xf>
    <xf numFmtId="0" fontId="1" fillId="3" borderId="4" xfId="0" applyFont="1" applyFill="1" applyBorder="1" applyAlignment="1" applyProtection="1">
      <alignment horizontal="center" vertical="center"/>
      <protection locked="0" hidden="1"/>
    </xf>
    <xf numFmtId="0" fontId="1" fillId="0" borderId="6" xfId="0" applyFont="1" applyBorder="1" applyAlignment="1" applyProtection="1">
      <alignment horizontal="center" vertical="center"/>
      <protection locked="0" hidden="1"/>
    </xf>
    <xf numFmtId="0" fontId="1" fillId="3" borderId="6" xfId="0" applyFont="1" applyFill="1" applyBorder="1" applyAlignment="1" applyProtection="1">
      <alignment horizontal="center" vertical="center"/>
      <protection locked="0" hidden="1"/>
    </xf>
    <xf numFmtId="0" fontId="1" fillId="5" borderId="4" xfId="0" applyFont="1" applyFill="1" applyBorder="1" applyAlignment="1" applyProtection="1">
      <alignment horizontal="center" vertical="center"/>
    </xf>
    <xf numFmtId="0" fontId="1" fillId="5" borderId="5" xfId="0" applyFont="1" applyFill="1" applyBorder="1" applyAlignment="1" applyProtection="1">
      <alignment horizontal="center" vertical="center"/>
    </xf>
    <xf numFmtId="0" fontId="1" fillId="0" borderId="0" xfId="0" applyFont="1" applyAlignment="1" applyProtection="1">
      <alignment horizontal="center" vertical="center"/>
    </xf>
    <xf numFmtId="0" fontId="1" fillId="0" borderId="5" xfId="0"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1" fillId="0" borderId="8" xfId="0" applyFont="1" applyBorder="1" applyAlignment="1" applyProtection="1">
      <alignment horizontal="center" vertical="center"/>
    </xf>
    <xf numFmtId="0" fontId="1" fillId="3" borderId="8" xfId="0"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1"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2"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7" fillId="14" borderId="61" xfId="5" applyNumberFormat="1" applyFont="1" applyAlignment="1" applyProtection="1">
      <alignment vertical="center" wrapText="1"/>
    </xf>
    <xf numFmtId="0" fontId="55" fillId="0" borderId="0" xfId="0" applyFont="1" applyAlignment="1" applyProtection="1">
      <alignment vertical="center"/>
    </xf>
    <xf numFmtId="0" fontId="55"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8"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protection locked="0"/>
    </xf>
    <xf numFmtId="58" fontId="31" fillId="0" borderId="68" xfId="0" applyNumberFormat="1" applyFont="1" applyBorder="1" applyAlignment="1" applyProtection="1">
      <alignment horizontal="center" vertical="center"/>
      <protection locked="0"/>
    </xf>
    <xf numFmtId="49" fontId="3" fillId="3" borderId="145" xfId="0" applyNumberFormat="1" applyFont="1" applyFill="1" applyBorder="1" applyAlignment="1" applyProtection="1">
      <alignment horizontal="center" vertical="center"/>
      <protection locked="0" hidden="1"/>
    </xf>
    <xf numFmtId="0" fontId="48" fillId="3" borderId="7" xfId="0" applyNumberFormat="1" applyFont="1" applyFill="1" applyBorder="1" applyAlignment="1" applyProtection="1">
      <alignment horizontal="center" vertical="center"/>
    </xf>
    <xf numFmtId="49" fontId="3" fillId="3" borderId="31" xfId="0" applyNumberFormat="1" applyFont="1" applyFill="1" applyBorder="1" applyAlignment="1" applyProtection="1">
      <alignment horizontal="right" vertical="center"/>
      <protection locked="0" hidden="1"/>
    </xf>
    <xf numFmtId="49" fontId="3" fillId="3" borderId="7" xfId="0" applyNumberFormat="1" applyFont="1" applyFill="1" applyBorder="1" applyAlignment="1" applyProtection="1">
      <alignment horizontal="left" vertical="center"/>
      <protection locked="0" hidden="1"/>
    </xf>
    <xf numFmtId="177" fontId="3" fillId="3" borderId="31" xfId="0" applyNumberFormat="1" applyFont="1" applyFill="1" applyBorder="1" applyAlignment="1" applyProtection="1">
      <alignment horizontal="center" vertical="center"/>
    </xf>
    <xf numFmtId="177" fontId="3" fillId="3" borderId="31" xfId="0" applyNumberFormat="1" applyFont="1" applyFill="1" applyBorder="1" applyAlignment="1" applyProtection="1">
      <alignment horizontal="center" vertical="center"/>
      <protection locked="0"/>
    </xf>
    <xf numFmtId="177" fontId="3" fillId="3" borderId="146" xfId="0" applyNumberFormat="1" applyFont="1" applyFill="1" applyBorder="1" applyAlignment="1" applyProtection="1">
      <alignment horizontal="center" vertical="center"/>
    </xf>
    <xf numFmtId="0" fontId="48" fillId="0" borderId="148" xfId="0" applyFont="1" applyBorder="1" applyAlignment="1" applyProtection="1">
      <alignment horizontal="center" vertical="center"/>
    </xf>
    <xf numFmtId="177" fontId="3" fillId="0" borderId="149" xfId="0" applyNumberFormat="1" applyFont="1" applyBorder="1" applyAlignment="1" applyProtection="1">
      <alignment horizontal="center" vertical="center"/>
    </xf>
    <xf numFmtId="177" fontId="3" fillId="0" borderId="149" xfId="0" applyNumberFormat="1" applyFont="1" applyBorder="1" applyAlignment="1" applyProtection="1">
      <alignment horizontal="center" vertical="center"/>
      <protection locked="0"/>
    </xf>
    <xf numFmtId="49" fontId="3" fillId="0" borderId="150" xfId="0" applyNumberFormat="1" applyFont="1" applyBorder="1" applyAlignment="1" applyProtection="1">
      <alignment horizontal="center" vertical="center"/>
      <protection locked="0" hidden="1"/>
    </xf>
    <xf numFmtId="177" fontId="3" fillId="0" borderId="151" xfId="0" applyNumberFormat="1" applyFont="1" applyBorder="1" applyAlignment="1" applyProtection="1">
      <alignment horizontal="center" vertical="center"/>
    </xf>
    <xf numFmtId="177" fontId="3" fillId="0" borderId="14" xfId="0" applyNumberFormat="1" applyFont="1" applyFill="1" applyBorder="1" applyAlignment="1" applyProtection="1">
      <alignment horizontal="right" vertical="center"/>
      <protection locked="0" hidden="1"/>
    </xf>
    <xf numFmtId="49" fontId="31" fillId="3" borderId="0" xfId="0" applyNumberFormat="1" applyFont="1" applyFill="1" applyBorder="1" applyAlignment="1" applyProtection="1">
      <alignment vertical="top" wrapText="1"/>
      <protection locked="0"/>
    </xf>
    <xf numFmtId="49" fontId="3" fillId="0" borderId="4" xfId="0" applyNumberFormat="1" applyFont="1" applyFill="1" applyBorder="1" applyAlignment="1" applyProtection="1">
      <alignment vertical="top" wrapText="1"/>
      <protection locked="0"/>
    </xf>
    <xf numFmtId="49" fontId="31" fillId="3" borderId="45" xfId="0" applyNumberFormat="1" applyFont="1" applyFill="1" applyBorder="1" applyAlignment="1" applyProtection="1">
      <alignment vertical="top" wrapText="1"/>
      <protection locked="0"/>
    </xf>
    <xf numFmtId="180" fontId="3" fillId="5" borderId="45" xfId="0" applyNumberFormat="1" applyFont="1" applyFill="1" applyBorder="1" applyAlignment="1" applyProtection="1">
      <alignment vertical="center"/>
    </xf>
    <xf numFmtId="180" fontId="31" fillId="0" borderId="45" xfId="0" applyNumberFormat="1" applyFont="1" applyBorder="1" applyAlignment="1" applyProtection="1">
      <alignment vertical="top" wrapText="1"/>
      <protection locked="0"/>
    </xf>
    <xf numFmtId="49" fontId="31" fillId="3" borderId="152" xfId="0" applyNumberFormat="1" applyFont="1" applyFill="1" applyBorder="1" applyAlignment="1" applyProtection="1">
      <alignment vertical="top" wrapText="1"/>
      <protection locked="0"/>
    </xf>
    <xf numFmtId="49" fontId="31" fillId="3" borderId="153" xfId="0" applyNumberFormat="1" applyFont="1" applyFill="1" applyBorder="1" applyAlignment="1" applyProtection="1">
      <alignment vertical="top" wrapText="1"/>
      <protection locked="0"/>
    </xf>
    <xf numFmtId="0" fontId="31" fillId="0" borderId="45" xfId="0" applyNumberFormat="1" applyFont="1" applyBorder="1" applyAlignment="1" applyProtection="1">
      <alignment vertical="top" wrapText="1"/>
      <protection locked="0"/>
    </xf>
    <xf numFmtId="0" fontId="31" fillId="3" borderId="45" xfId="0" applyNumberFormat="1" applyFont="1" applyFill="1" applyBorder="1" applyAlignment="1" applyProtection="1">
      <alignment vertical="top" wrapText="1"/>
      <protection locked="0"/>
    </xf>
    <xf numFmtId="177" fontId="31" fillId="0" borderId="144" xfId="0" applyNumberFormat="1" applyFont="1" applyFill="1" applyBorder="1" applyAlignment="1" applyProtection="1">
      <alignment horizontal="center" vertical="center"/>
    </xf>
    <xf numFmtId="0" fontId="3" fillId="0" borderId="2" xfId="0" applyFont="1" applyBorder="1" applyAlignment="1" applyProtection="1">
      <alignment vertical="center"/>
    </xf>
    <xf numFmtId="49" fontId="3" fillId="6" borderId="14" xfId="0" applyNumberFormat="1" applyFont="1" applyFill="1" applyBorder="1" applyAlignment="1" applyProtection="1">
      <alignment vertical="center"/>
      <protection locked="0" hidden="1"/>
    </xf>
    <xf numFmtId="49" fontId="3" fillId="6" borderId="16" xfId="0" applyNumberFormat="1" applyFont="1" applyFill="1" applyBorder="1" applyAlignment="1" applyProtection="1">
      <alignment vertical="center"/>
      <protection locked="0" hidden="1"/>
    </xf>
    <xf numFmtId="49" fontId="3" fillId="3" borderId="14" xfId="0" applyNumberFormat="1" applyFont="1" applyFill="1" applyBorder="1" applyAlignment="1" applyProtection="1">
      <alignment vertical="center"/>
      <protection locked="0" hidden="1"/>
    </xf>
    <xf numFmtId="49" fontId="3" fillId="3" borderId="16" xfId="0" applyNumberFormat="1" applyFont="1" applyFill="1" applyBorder="1" applyAlignment="1" applyProtection="1">
      <alignment vertical="center"/>
      <protection locked="0" hidden="1"/>
    </xf>
    <xf numFmtId="49" fontId="3" fillId="3" borderId="25" xfId="0" applyNumberFormat="1" applyFont="1" applyFill="1" applyBorder="1" applyAlignment="1" applyProtection="1">
      <alignment vertical="center"/>
      <protection locked="0"/>
    </xf>
    <xf numFmtId="49" fontId="3" fillId="3" borderId="32" xfId="0" applyNumberFormat="1" applyFont="1" applyFill="1" applyBorder="1" applyAlignment="1" applyProtection="1">
      <alignment vertical="center"/>
      <protection locked="0"/>
    </xf>
    <xf numFmtId="176" fontId="31" fillId="0" borderId="152" xfId="8" applyFont="1" applyBorder="1" applyAlignment="1" applyProtection="1">
      <alignment vertical="top" wrapText="1"/>
      <protection locked="0"/>
    </xf>
    <xf numFmtId="49" fontId="31" fillId="0" borderId="152" xfId="0" applyNumberFormat="1" applyFont="1" applyBorder="1" applyAlignment="1" applyProtection="1">
      <alignment vertical="top" wrapText="1"/>
      <protection locked="0"/>
    </xf>
    <xf numFmtId="49" fontId="31" fillId="0" borderId="153" xfId="0" applyNumberFormat="1" applyFont="1" applyBorder="1" applyAlignment="1" applyProtection="1">
      <alignment vertical="top" wrapText="1"/>
      <protection locked="0"/>
    </xf>
    <xf numFmtId="49" fontId="31" fillId="0" borderId="153" xfId="8" applyNumberFormat="1" applyFont="1" applyBorder="1" applyAlignment="1" applyProtection="1">
      <alignment vertical="top" wrapText="1"/>
      <protection locked="0"/>
    </xf>
    <xf numFmtId="0" fontId="3" fillId="0" borderId="2" xfId="0" applyFont="1" applyBorder="1" applyAlignment="1" applyProtection="1">
      <alignment horizontal="center" vertical="center"/>
      <protection locked="0"/>
    </xf>
    <xf numFmtId="0" fontId="12" fillId="2" borderId="98" xfId="0" applyFont="1" applyFill="1" applyBorder="1" applyAlignment="1" applyProtection="1">
      <alignment horizontal="center" vertical="center"/>
    </xf>
    <xf numFmtId="0" fontId="12" fillId="2" borderId="99" xfId="0" applyFont="1" applyFill="1" applyBorder="1" applyAlignment="1" applyProtection="1">
      <alignment horizontal="center" vertical="center"/>
    </xf>
    <xf numFmtId="0" fontId="12" fillId="2" borderId="100" xfId="0" applyFont="1" applyFill="1" applyBorder="1" applyAlignment="1" applyProtection="1">
      <alignment horizontal="center" vertical="center"/>
    </xf>
    <xf numFmtId="49" fontId="3" fillId="3" borderId="66" xfId="0" applyNumberFormat="1" applyFont="1" applyFill="1" applyBorder="1" applyAlignment="1" applyProtection="1">
      <alignment horizontal="left" vertical="top" wrapText="1"/>
      <protection locked="0"/>
    </xf>
    <xf numFmtId="49" fontId="3" fillId="3" borderId="67" xfId="0" applyNumberFormat="1" applyFont="1" applyFill="1" applyBorder="1" applyAlignment="1" applyProtection="1">
      <alignment horizontal="left" vertical="top" wrapText="1"/>
      <protection locked="0"/>
    </xf>
    <xf numFmtId="49" fontId="3" fillId="3" borderId="68" xfId="0" applyNumberFormat="1" applyFont="1" applyFill="1" applyBorder="1" applyAlignment="1" applyProtection="1">
      <alignment horizontal="left" vertical="top" wrapText="1"/>
      <protection locked="0"/>
    </xf>
    <xf numFmtId="49" fontId="31" fillId="0" borderId="66" xfId="0" applyNumberFormat="1" applyFont="1" applyFill="1" applyBorder="1" applyAlignment="1" applyProtection="1">
      <alignment horizontal="left" vertical="top" wrapText="1"/>
      <protection locked="0"/>
    </xf>
    <xf numFmtId="49" fontId="31" fillId="0" borderId="67" xfId="0" applyNumberFormat="1" applyFont="1" applyFill="1" applyBorder="1" applyAlignment="1" applyProtection="1">
      <alignment horizontal="left" vertical="top" wrapText="1"/>
      <protection locked="0"/>
    </xf>
    <xf numFmtId="49" fontId="31" fillId="0" borderId="68" xfId="0" applyNumberFormat="1" applyFont="1" applyFill="1" applyBorder="1" applyAlignment="1" applyProtection="1">
      <alignment horizontal="left" vertical="top" wrapText="1"/>
      <protection locked="0"/>
    </xf>
    <xf numFmtId="49" fontId="31" fillId="3" borderId="66" xfId="0" applyNumberFormat="1" applyFont="1" applyFill="1" applyBorder="1" applyAlignment="1" applyProtection="1">
      <alignment horizontal="left" vertical="top" wrapText="1"/>
      <protection locked="0"/>
    </xf>
    <xf numFmtId="49" fontId="31" fillId="3" borderId="67" xfId="0" applyNumberFormat="1" applyFont="1" applyFill="1" applyBorder="1" applyAlignment="1" applyProtection="1">
      <alignment horizontal="left" vertical="top" wrapText="1"/>
      <protection locked="0"/>
    </xf>
    <xf numFmtId="49" fontId="31" fillId="3" borderId="68" xfId="0" applyNumberFormat="1" applyFont="1" applyFill="1" applyBorder="1" applyAlignment="1" applyProtection="1">
      <alignment horizontal="left" vertical="top" wrapText="1"/>
      <protection locked="0"/>
    </xf>
    <xf numFmtId="49" fontId="31" fillId="3" borderId="101" xfId="0" applyNumberFormat="1" applyFont="1" applyFill="1" applyBorder="1" applyAlignment="1" applyProtection="1">
      <alignment horizontal="left" vertical="top" wrapText="1"/>
      <protection locked="0"/>
    </xf>
    <xf numFmtId="49" fontId="31" fillId="3" borderId="102" xfId="0" applyNumberFormat="1" applyFont="1" applyFill="1" applyBorder="1" applyAlignment="1" applyProtection="1">
      <alignment horizontal="left" vertical="top" wrapText="1"/>
      <protection locked="0"/>
    </xf>
    <xf numFmtId="49" fontId="31" fillId="3" borderId="103" xfId="0" applyNumberFormat="1" applyFont="1" applyFill="1" applyBorder="1" applyAlignment="1" applyProtection="1">
      <alignment horizontal="left" vertical="top" wrapText="1"/>
      <protection locked="0"/>
    </xf>
    <xf numFmtId="49" fontId="31" fillId="3" borderId="6" xfId="0" applyNumberFormat="1" applyFont="1" applyFill="1" applyBorder="1" applyAlignment="1" applyProtection="1">
      <alignment horizontal="left" vertical="top" wrapText="1"/>
      <protection locked="0"/>
    </xf>
    <xf numFmtId="49" fontId="31" fillId="3" borderId="7" xfId="0" applyNumberFormat="1" applyFont="1" applyFill="1" applyBorder="1" applyAlignment="1" applyProtection="1">
      <alignment horizontal="left" vertical="top" wrapText="1"/>
      <protection locked="0"/>
    </xf>
    <xf numFmtId="49" fontId="31" fillId="3" borderId="8" xfId="0" applyNumberFormat="1" applyFont="1" applyFill="1" applyBorder="1" applyAlignment="1" applyProtection="1">
      <alignment horizontal="left" vertical="top" wrapText="1"/>
      <protection locked="0"/>
    </xf>
    <xf numFmtId="0" fontId="31" fillId="0" borderId="66" xfId="0" applyFont="1" applyBorder="1" applyAlignment="1" applyProtection="1">
      <alignment horizontal="center" vertical="center"/>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1" fillId="0" borderId="128" xfId="0" applyFont="1" applyBorder="1" applyAlignment="1" applyProtection="1">
      <alignment horizontal="left" vertical="center" wrapText="1"/>
    </xf>
    <xf numFmtId="0" fontId="31" fillId="0" borderId="102" xfId="0" applyFont="1" applyBorder="1" applyAlignment="1" applyProtection="1">
      <alignment horizontal="left" vertical="center" wrapText="1"/>
    </xf>
    <xf numFmtId="0" fontId="31" fillId="0" borderId="103" xfId="0" applyFont="1" applyBorder="1" applyAlignment="1" applyProtection="1">
      <alignment horizontal="left" vertical="center" wrapText="1"/>
    </xf>
    <xf numFmtId="0" fontId="31" fillId="0" borderId="129" xfId="0" applyFont="1" applyBorder="1" applyAlignment="1" applyProtection="1">
      <alignment horizontal="left" vertical="center" wrapText="1"/>
    </xf>
    <xf numFmtId="0" fontId="31" fillId="0" borderId="130" xfId="0" applyFont="1" applyBorder="1" applyAlignment="1" applyProtection="1">
      <alignment horizontal="left" vertical="center" wrapText="1"/>
    </xf>
    <xf numFmtId="0" fontId="31" fillId="0" borderId="131" xfId="0" applyFont="1" applyBorder="1" applyAlignment="1" applyProtection="1">
      <alignment horizontal="left" vertical="center" wrapText="1"/>
    </xf>
    <xf numFmtId="0" fontId="31" fillId="0" borderId="69" xfId="0" applyFont="1" applyBorder="1" applyAlignment="1" applyProtection="1">
      <alignment horizontal="center" vertical="center"/>
    </xf>
    <xf numFmtId="0" fontId="31" fillId="0" borderId="70" xfId="0" applyFont="1" applyBorder="1" applyAlignment="1" applyProtection="1">
      <alignment horizontal="center" vertical="center"/>
    </xf>
    <xf numFmtId="0" fontId="31" fillId="0" borderId="71" xfId="0" applyFont="1" applyBorder="1" applyAlignment="1" applyProtection="1">
      <alignment horizontal="center" vertical="center"/>
    </xf>
    <xf numFmtId="49" fontId="31" fillId="3" borderId="6" xfId="0" applyNumberFormat="1" applyFont="1" applyFill="1" applyBorder="1" applyAlignment="1" applyProtection="1">
      <alignment horizontal="center" vertical="top" wrapText="1"/>
      <protection locked="0"/>
    </xf>
    <xf numFmtId="49" fontId="31" fillId="3" borderId="7" xfId="0" applyNumberFormat="1" applyFont="1" applyFill="1" applyBorder="1" applyAlignment="1" applyProtection="1">
      <alignment horizontal="center" vertical="top" wrapText="1"/>
      <protection locked="0"/>
    </xf>
    <xf numFmtId="49" fontId="31" fillId="3" borderId="8" xfId="0" applyNumberFormat="1" applyFont="1" applyFill="1" applyBorder="1" applyAlignment="1" applyProtection="1">
      <alignment horizontal="center" vertical="top" wrapText="1"/>
      <protection locked="0"/>
    </xf>
    <xf numFmtId="0" fontId="31" fillId="6" borderId="4" xfId="0" applyNumberFormat="1" applyFont="1" applyFill="1" applyBorder="1" applyAlignment="1" applyProtection="1">
      <alignment horizontal="center" vertical="top" wrapText="1"/>
      <protection locked="0"/>
    </xf>
    <xf numFmtId="0" fontId="31" fillId="6" borderId="0" xfId="0" applyNumberFormat="1" applyFont="1" applyFill="1" applyBorder="1" applyAlignment="1" applyProtection="1">
      <alignment horizontal="center" vertical="top" wrapText="1"/>
      <protection locked="0"/>
    </xf>
    <xf numFmtId="0" fontId="31"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31" fillId="6" borderId="4" xfId="0" applyNumberFormat="1" applyFont="1" applyFill="1" applyBorder="1" applyAlignment="1" applyProtection="1">
      <alignment horizontal="left" vertical="top" wrapText="1"/>
      <protection locked="0"/>
    </xf>
    <xf numFmtId="0" fontId="31" fillId="6" borderId="0" xfId="0" applyNumberFormat="1" applyFont="1" applyFill="1" applyBorder="1" applyAlignment="1" applyProtection="1">
      <alignment horizontal="left" vertical="top" wrapText="1"/>
      <protection locked="0"/>
    </xf>
    <xf numFmtId="0" fontId="31" fillId="6" borderId="5" xfId="0" applyNumberFormat="1" applyFont="1" applyFill="1" applyBorder="1" applyAlignment="1" applyProtection="1">
      <alignment horizontal="left" vertical="top" wrapText="1"/>
      <protection locked="0"/>
    </xf>
    <xf numFmtId="0" fontId="31" fillId="3" borderId="4" xfId="0" applyNumberFormat="1" applyFont="1" applyFill="1" applyBorder="1" applyAlignment="1" applyProtection="1">
      <alignment horizontal="left" vertical="top" wrapText="1"/>
      <protection locked="0"/>
    </xf>
    <xf numFmtId="0" fontId="31" fillId="3" borderId="0" xfId="0" applyNumberFormat="1" applyFont="1" applyFill="1" applyBorder="1" applyAlignment="1" applyProtection="1">
      <alignment horizontal="left" vertical="top" wrapText="1"/>
      <protection locked="0"/>
    </xf>
    <xf numFmtId="0" fontId="31" fillId="3" borderId="5" xfId="0" applyNumberFormat="1" applyFont="1" applyFill="1" applyBorder="1" applyAlignment="1" applyProtection="1">
      <alignment horizontal="left" vertical="top" wrapText="1"/>
      <protection locked="0"/>
    </xf>
    <xf numFmtId="0" fontId="3" fillId="0" borderId="97" xfId="0" applyFont="1" applyBorder="1" applyAlignment="1" applyProtection="1">
      <alignment horizontal="center" vertical="center"/>
      <protection locked="0"/>
    </xf>
    <xf numFmtId="0" fontId="31" fillId="0" borderId="101" xfId="0" applyFont="1" applyBorder="1" applyAlignment="1" applyProtection="1">
      <alignment horizontal="left" vertical="center" wrapText="1"/>
    </xf>
    <xf numFmtId="0" fontId="31" fillId="0" borderId="132" xfId="0" applyFont="1" applyBorder="1" applyAlignment="1" applyProtection="1">
      <alignment horizontal="left" vertical="center" wrapText="1"/>
    </xf>
    <xf numFmtId="0" fontId="31" fillId="0" borderId="66" xfId="0" applyFont="1" applyBorder="1" applyAlignment="1" applyProtection="1">
      <alignment horizontal="center" vertical="center" wrapText="1"/>
    </xf>
    <xf numFmtId="0" fontId="31" fillId="0" borderId="67" xfId="0" applyFont="1" applyBorder="1" applyAlignment="1" applyProtection="1">
      <alignment horizontal="center" vertical="center" wrapText="1"/>
    </xf>
    <xf numFmtId="0" fontId="53" fillId="0" borderId="0" xfId="0" applyFont="1" applyAlignment="1" applyProtection="1">
      <alignment horizontal="center" vertical="center"/>
    </xf>
    <xf numFmtId="0" fontId="31" fillId="0" borderId="76" xfId="0" applyFont="1" applyBorder="1" applyAlignment="1" applyProtection="1">
      <alignment horizontal="left" vertical="center"/>
    </xf>
    <xf numFmtId="0" fontId="31" fillId="0" borderId="107" xfId="0" applyFont="1" applyBorder="1" applyAlignment="1" applyProtection="1">
      <alignment horizontal="left" vertical="center"/>
    </xf>
    <xf numFmtId="0" fontId="31" fillId="0" borderId="108" xfId="0" applyFont="1" applyBorder="1" applyAlignment="1" applyProtection="1">
      <alignment horizontal="left" vertical="center"/>
    </xf>
    <xf numFmtId="0" fontId="31" fillId="0" borderId="10" xfId="0" applyFont="1" applyBorder="1" applyAlignment="1" applyProtection="1">
      <alignment horizontal="center" vertical="center"/>
      <protection locked="0"/>
    </xf>
    <xf numFmtId="0" fontId="31" fillId="0" borderId="11" xfId="0" applyFont="1" applyBorder="1" applyAlignment="1" applyProtection="1">
      <alignment horizontal="center" vertical="center"/>
      <protection locked="0"/>
    </xf>
    <xf numFmtId="0" fontId="31" fillId="0" borderId="34" xfId="0" applyFont="1" applyBorder="1" applyAlignment="1" applyProtection="1">
      <alignment horizontal="center" vertical="center"/>
      <protection locked="0"/>
    </xf>
    <xf numFmtId="0" fontId="31" fillId="0" borderId="12" xfId="0" applyFont="1" applyBorder="1" applyAlignment="1" applyProtection="1">
      <alignment horizontal="center" vertical="center"/>
      <protection locked="0"/>
    </xf>
    <xf numFmtId="0" fontId="31" fillId="0" borderId="13" xfId="0" applyFont="1" applyBorder="1" applyAlignment="1" applyProtection="1">
      <alignment horizontal="center" vertical="center"/>
      <protection locked="0"/>
    </xf>
    <xf numFmtId="0" fontId="31" fillId="0" borderId="35" xfId="0" applyFont="1" applyBorder="1" applyAlignment="1" applyProtection="1">
      <alignment horizontal="center" vertical="center"/>
      <protection locked="0"/>
    </xf>
    <xf numFmtId="0" fontId="31" fillId="3" borderId="10" xfId="0" applyFont="1" applyFill="1" applyBorder="1" applyAlignment="1" applyProtection="1">
      <alignment horizontal="center" vertical="center"/>
      <protection locked="0"/>
    </xf>
    <xf numFmtId="0" fontId="31" fillId="3" borderId="11" xfId="0" applyFont="1" applyFill="1" applyBorder="1" applyAlignment="1" applyProtection="1">
      <alignment horizontal="center" vertical="center"/>
      <protection locked="0"/>
    </xf>
    <xf numFmtId="0" fontId="31" fillId="3" borderId="34" xfId="0" applyFont="1" applyFill="1" applyBorder="1" applyAlignment="1" applyProtection="1">
      <alignment horizontal="center" vertical="center"/>
      <protection locked="0"/>
    </xf>
    <xf numFmtId="0" fontId="31" fillId="3" borderId="12" xfId="0" applyFont="1" applyFill="1" applyBorder="1" applyAlignment="1" applyProtection="1">
      <alignment horizontal="center" vertical="center"/>
      <protection locked="0"/>
    </xf>
    <xf numFmtId="0" fontId="31" fillId="3" borderId="13" xfId="0" applyFont="1" applyFill="1" applyBorder="1" applyAlignment="1" applyProtection="1">
      <alignment horizontal="center" vertical="center"/>
      <protection locked="0"/>
    </xf>
    <xf numFmtId="0" fontId="31" fillId="3" borderId="35" xfId="0" applyFont="1" applyFill="1" applyBorder="1" applyAlignment="1" applyProtection="1">
      <alignment horizontal="center" vertical="center"/>
      <protection locked="0"/>
    </xf>
    <xf numFmtId="0" fontId="42" fillId="0" borderId="37" xfId="0" applyFont="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0" fontId="42" fillId="0" borderId="34" xfId="0" applyFont="1" applyBorder="1" applyAlignment="1" applyProtection="1">
      <alignment horizontal="left" vertical="top" wrapText="1"/>
      <protection locked="0"/>
    </xf>
    <xf numFmtId="0" fontId="42" fillId="0" borderId="4"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42" fillId="0" borderId="5" xfId="0" applyFont="1" applyBorder="1" applyAlignment="1" applyProtection="1">
      <alignment horizontal="left" vertical="top" wrapText="1"/>
      <protection locked="0"/>
    </xf>
    <xf numFmtId="0" fontId="42" fillId="0" borderId="6" xfId="0" applyFont="1" applyBorder="1" applyAlignment="1" applyProtection="1">
      <alignment horizontal="left" vertical="top" wrapText="1"/>
      <protection locked="0"/>
    </xf>
    <xf numFmtId="0" fontId="42" fillId="0" borderId="7" xfId="0" applyFont="1" applyBorder="1" applyAlignment="1" applyProtection="1">
      <alignment horizontal="left" vertical="top" wrapText="1"/>
      <protection locked="0"/>
    </xf>
    <xf numFmtId="0" fontId="42" fillId="0" borderId="8" xfId="0" applyFont="1" applyBorder="1" applyAlignment="1" applyProtection="1">
      <alignment horizontal="left" vertical="top" wrapText="1"/>
      <protection locked="0"/>
    </xf>
    <xf numFmtId="0" fontId="31" fillId="3" borderId="6" xfId="0" applyNumberFormat="1" applyFont="1" applyFill="1" applyBorder="1" applyAlignment="1" applyProtection="1">
      <alignment horizontal="left" vertical="top" wrapText="1"/>
      <protection locked="0"/>
    </xf>
    <xf numFmtId="0" fontId="31" fillId="3" borderId="7" xfId="0" applyNumberFormat="1" applyFont="1" applyFill="1" applyBorder="1" applyAlignment="1" applyProtection="1">
      <alignment horizontal="left" vertical="top" wrapText="1"/>
      <protection locked="0"/>
    </xf>
    <xf numFmtId="0" fontId="31"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1" fillId="5" borderId="138" xfId="0" applyFont="1" applyFill="1" applyBorder="1" applyAlignment="1" applyProtection="1">
      <alignment horizontal="center" vertical="center"/>
    </xf>
    <xf numFmtId="0" fontId="31" fillId="5" borderId="139" xfId="0"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0" fontId="33" fillId="9" borderId="133" xfId="0" applyNumberFormat="1" applyFont="1" applyFill="1" applyBorder="1" applyAlignment="1" applyProtection="1">
      <alignment horizontal="center" vertical="center"/>
      <protection locked="0"/>
    </xf>
    <xf numFmtId="0" fontId="33" fillId="9" borderId="135" xfId="0" applyNumberFormat="1" applyFont="1" applyFill="1" applyBorder="1" applyAlignment="1" applyProtection="1">
      <alignment horizontal="center" vertical="center"/>
      <protection locked="0"/>
    </xf>
    <xf numFmtId="0" fontId="33" fillId="9" borderId="137" xfId="0" applyNumberFormat="1" applyFont="1" applyFill="1" applyBorder="1" applyAlignment="1" applyProtection="1">
      <alignment horizontal="center" vertical="center"/>
      <protection locked="0"/>
    </xf>
    <xf numFmtId="0" fontId="31" fillId="3" borderId="31" xfId="0" applyFont="1" applyFill="1" applyBorder="1" applyAlignment="1" applyProtection="1">
      <alignment horizontal="center" vertical="center"/>
      <protection locked="0"/>
    </xf>
    <xf numFmtId="0" fontId="31" fillId="3" borderId="62" xfId="0" applyFont="1" applyFill="1" applyBorder="1" applyAlignment="1" applyProtection="1">
      <alignment horizontal="center" vertical="center"/>
      <protection locked="0"/>
    </xf>
    <xf numFmtId="0" fontId="33" fillId="9" borderId="85" xfId="0" applyNumberFormat="1" applyFont="1" applyFill="1" applyBorder="1" applyAlignment="1" applyProtection="1">
      <alignment horizontal="center" vertical="center"/>
    </xf>
    <xf numFmtId="0" fontId="33" fillId="9" borderId="86" xfId="0" applyNumberFormat="1" applyFont="1" applyFill="1" applyBorder="1" applyAlignment="1" applyProtection="1">
      <alignment horizontal="center" vertical="center"/>
    </xf>
    <xf numFmtId="0" fontId="4" fillId="6" borderId="136" xfId="0" applyFont="1" applyFill="1" applyBorder="1" applyAlignment="1" applyProtection="1">
      <alignment horizontal="left" vertical="top" wrapText="1"/>
    </xf>
    <xf numFmtId="0" fontId="4" fillId="6" borderId="135" xfId="0" applyFont="1" applyFill="1" applyBorder="1" applyAlignment="1" applyProtection="1">
      <alignment horizontal="left" vertical="top" wrapText="1"/>
    </xf>
    <xf numFmtId="0" fontId="4" fillId="6" borderId="143"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3" fillId="9" borderId="133" xfId="0" applyNumberFormat="1" applyFont="1" applyFill="1" applyBorder="1" applyAlignment="1" applyProtection="1">
      <alignment horizontal="center" vertical="center"/>
    </xf>
    <xf numFmtId="0" fontId="33" fillId="9" borderId="134" xfId="0" applyNumberFormat="1" applyFont="1" applyFill="1" applyBorder="1" applyAlignment="1" applyProtection="1">
      <alignment horizontal="center" vertical="center"/>
    </xf>
    <xf numFmtId="0" fontId="50" fillId="0" borderId="10" xfId="0" applyFont="1" applyBorder="1" applyAlignment="1" applyProtection="1">
      <alignment horizontal="left" vertical="top"/>
      <protection locked="0"/>
    </xf>
    <xf numFmtId="0" fontId="42" fillId="0" borderId="11" xfId="0" applyFont="1" applyBorder="1" applyAlignment="1" applyProtection="1">
      <alignment horizontal="left" vertical="top"/>
      <protection locked="0"/>
    </xf>
    <xf numFmtId="0" fontId="42" fillId="0" borderId="34" xfId="0" applyFont="1" applyBorder="1" applyAlignment="1" applyProtection="1">
      <alignment horizontal="left" vertical="top"/>
      <protection locked="0"/>
    </xf>
    <xf numFmtId="0" fontId="42" fillId="0" borderId="105" xfId="0" applyFont="1" applyBorder="1" applyAlignment="1" applyProtection="1">
      <alignment horizontal="left" vertical="top"/>
      <protection locked="0"/>
    </xf>
    <xf numFmtId="0" fontId="42" fillId="0" borderId="0" xfId="0" applyFont="1" applyBorder="1" applyAlignment="1" applyProtection="1">
      <alignment horizontal="left" vertical="top"/>
      <protection locked="0"/>
    </xf>
    <xf numFmtId="0" fontId="42" fillId="0" borderId="5" xfId="0" applyFont="1" applyBorder="1" applyAlignment="1" applyProtection="1">
      <alignment horizontal="left" vertical="top"/>
      <protection locked="0"/>
    </xf>
    <xf numFmtId="0" fontId="42" fillId="0" borderId="31" xfId="0" applyFont="1" applyBorder="1" applyAlignment="1" applyProtection="1">
      <alignment horizontal="left" vertical="top"/>
      <protection locked="0"/>
    </xf>
    <xf numFmtId="0" fontId="42" fillId="0" borderId="7" xfId="0" applyFont="1" applyBorder="1" applyAlignment="1" applyProtection="1">
      <alignment horizontal="left" vertical="top"/>
      <protection locked="0"/>
    </xf>
    <xf numFmtId="0" fontId="42" fillId="0" borderId="8" xfId="0" applyFont="1" applyBorder="1" applyAlignment="1" applyProtection="1">
      <alignment horizontal="left" vertical="top"/>
      <protection locked="0"/>
    </xf>
    <xf numFmtId="0" fontId="31" fillId="5" borderId="141" xfId="0" applyFont="1" applyFill="1" applyBorder="1" applyAlignment="1" applyProtection="1">
      <alignment horizontal="center" vertical="center"/>
    </xf>
    <xf numFmtId="0" fontId="31" fillId="5" borderId="138" xfId="0" applyFont="1" applyFill="1" applyBorder="1" applyAlignment="1" applyProtection="1">
      <alignment horizontal="center" vertical="center"/>
      <protection locked="0"/>
    </xf>
    <xf numFmtId="0" fontId="31" fillId="5" borderId="140" xfId="0" applyFont="1" applyFill="1" applyBorder="1" applyAlignment="1" applyProtection="1">
      <alignment horizontal="center" vertical="center"/>
      <protection locked="0"/>
    </xf>
    <xf numFmtId="0" fontId="31" fillId="5" borderId="142" xfId="0" applyFont="1" applyFill="1" applyBorder="1" applyAlignment="1" applyProtection="1">
      <alignment horizontal="center" vertical="center"/>
      <protection locked="0"/>
    </xf>
    <xf numFmtId="0" fontId="31" fillId="0" borderId="10" xfId="0" applyFont="1" applyFill="1" applyBorder="1" applyAlignment="1" applyProtection="1">
      <alignment horizontal="center" vertical="center"/>
    </xf>
    <xf numFmtId="0" fontId="31" fillId="0" borderId="34" xfId="0" applyFont="1" applyFill="1" applyBorder="1" applyAlignment="1" applyProtection="1">
      <alignment horizontal="center" vertical="center"/>
    </xf>
    <xf numFmtId="0" fontId="31" fillId="0" borderId="12" xfId="0" applyFont="1" applyFill="1" applyBorder="1" applyAlignment="1" applyProtection="1">
      <alignment horizontal="center" vertical="center"/>
    </xf>
    <xf numFmtId="0" fontId="31" fillId="0" borderId="35" xfId="0" applyFont="1" applyFill="1" applyBorder="1" applyAlignment="1" applyProtection="1">
      <alignment horizontal="center" vertical="center"/>
    </xf>
    <xf numFmtId="0" fontId="31" fillId="3" borderId="6" xfId="0" applyFont="1" applyFill="1" applyBorder="1" applyAlignment="1" applyProtection="1">
      <alignment horizontal="center" vertical="center" wrapText="1"/>
    </xf>
    <xf numFmtId="0" fontId="31" fillId="3" borderId="79" xfId="0" applyFont="1" applyFill="1" applyBorder="1" applyAlignment="1" applyProtection="1">
      <alignment horizontal="center" vertical="center" wrapText="1"/>
    </xf>
    <xf numFmtId="0" fontId="31" fillId="0" borderId="4" xfId="0" applyFont="1" applyFill="1" applyBorder="1" applyAlignment="1" applyProtection="1">
      <alignment horizontal="center" vertical="center" wrapText="1"/>
    </xf>
    <xf numFmtId="0" fontId="31" fillId="0" borderId="78" xfId="0" applyFont="1" applyFill="1" applyBorder="1" applyAlignment="1" applyProtection="1">
      <alignment horizontal="center" vertical="center" wrapText="1"/>
    </xf>
    <xf numFmtId="0" fontId="31" fillId="0" borderId="38" xfId="0" applyFont="1" applyFill="1" applyBorder="1" applyAlignment="1" applyProtection="1">
      <alignment horizontal="center" vertical="center" wrapText="1"/>
    </xf>
    <xf numFmtId="0" fontId="31" fillId="0" borderId="56" xfId="0" applyFont="1" applyFill="1" applyBorder="1" applyAlignment="1" applyProtection="1">
      <alignment horizontal="center" vertical="center" wrapText="1"/>
    </xf>
    <xf numFmtId="0" fontId="33" fillId="0" borderId="92" xfId="0" applyNumberFormat="1" applyFont="1" applyBorder="1" applyAlignment="1" applyProtection="1">
      <alignment horizontal="center" vertical="center"/>
      <protection locked="0"/>
    </xf>
    <xf numFmtId="0" fontId="33" fillId="0" borderId="88" xfId="0" applyNumberFormat="1" applyFont="1" applyBorder="1" applyAlignment="1" applyProtection="1">
      <alignment horizontal="center" vertical="center"/>
      <protection locked="0"/>
    </xf>
    <xf numFmtId="0" fontId="33" fillId="9" borderId="91" xfId="0" applyNumberFormat="1" applyFont="1" applyFill="1" applyBorder="1" applyAlignment="1" applyProtection="1">
      <alignment horizontal="center" vertical="center"/>
      <protection locked="0"/>
    </xf>
    <xf numFmtId="0" fontId="33" fillId="9" borderId="86" xfId="0" applyNumberFormat="1" applyFont="1" applyFill="1" applyBorder="1" applyAlignment="1" applyProtection="1">
      <alignment horizontal="center" vertical="center"/>
      <protection locked="0"/>
    </xf>
    <xf numFmtId="0" fontId="12" fillId="0" borderId="0" xfId="0" applyFont="1" applyBorder="1" applyAlignment="1" applyProtection="1">
      <alignment horizontal="left" vertical="center"/>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33" fillId="9" borderId="85" xfId="0" applyNumberFormat="1" applyFont="1" applyFill="1" applyBorder="1" applyAlignment="1" applyProtection="1">
      <alignment horizontal="center" vertical="center"/>
      <protection locked="0"/>
    </xf>
    <xf numFmtId="0" fontId="41" fillId="0" borderId="91" xfId="0" applyNumberFormat="1" applyFont="1" applyBorder="1" applyAlignment="1" applyProtection="1">
      <alignment horizontal="center" vertical="center"/>
    </xf>
    <xf numFmtId="0" fontId="41" fillId="0" borderId="86" xfId="0" applyNumberFormat="1" applyFont="1" applyBorder="1" applyAlignment="1" applyProtection="1">
      <alignment horizontal="center" vertical="center"/>
    </xf>
    <xf numFmtId="0" fontId="33" fillId="0" borderId="85" xfId="0" applyNumberFormat="1" applyFont="1" applyBorder="1" applyAlignment="1" applyProtection="1">
      <alignment horizontal="center" vertical="center"/>
      <protection locked="0"/>
    </xf>
    <xf numFmtId="0" fontId="33" fillId="0" borderId="86" xfId="0" applyNumberFormat="1" applyFont="1" applyBorder="1" applyAlignment="1" applyProtection="1">
      <alignment horizontal="center" vertical="center"/>
      <protection locked="0"/>
    </xf>
    <xf numFmtId="0" fontId="33" fillId="10" borderId="85" xfId="0" applyNumberFormat="1" applyFont="1" applyFill="1" applyBorder="1" applyAlignment="1" applyProtection="1">
      <alignment horizontal="center" vertical="center"/>
    </xf>
    <xf numFmtId="0" fontId="33" fillId="10" borderId="86" xfId="0" applyNumberFormat="1" applyFont="1" applyFill="1" applyBorder="1" applyAlignment="1" applyProtection="1">
      <alignment horizontal="center" vertical="center"/>
    </xf>
    <xf numFmtId="0" fontId="33" fillId="0" borderId="87" xfId="0" applyNumberFormat="1" applyFont="1" applyBorder="1" applyAlignment="1" applyProtection="1">
      <alignment horizontal="center" vertical="center"/>
      <protection locked="0"/>
    </xf>
    <xf numFmtId="0" fontId="33" fillId="9" borderId="91" xfId="0" applyNumberFormat="1" applyFont="1" applyFill="1" applyBorder="1" applyAlignment="1" applyProtection="1">
      <alignment horizontal="center" vertical="center"/>
    </xf>
    <xf numFmtId="177" fontId="54" fillId="0" borderId="14" xfId="0" applyNumberFormat="1" applyFont="1" applyBorder="1" applyAlignment="1" applyProtection="1">
      <alignment horizontal="center" vertical="center"/>
      <protection locked="0" hidden="1"/>
    </xf>
    <xf numFmtId="177" fontId="54" fillId="0" borderId="16" xfId="0" applyNumberFormat="1" applyFont="1" applyBorder="1" applyAlignment="1" applyProtection="1">
      <alignment horizontal="center" vertical="center"/>
      <protection locked="0" hidden="1"/>
    </xf>
    <xf numFmtId="177" fontId="54" fillId="3" borderId="14" xfId="0" applyNumberFormat="1" applyFont="1" applyFill="1" applyBorder="1" applyAlignment="1" applyProtection="1">
      <alignment horizontal="center" vertical="center"/>
      <protection locked="0" hidden="1"/>
    </xf>
    <xf numFmtId="177" fontId="54" fillId="3" borderId="16" xfId="0" applyNumberFormat="1" applyFont="1" applyFill="1" applyBorder="1" applyAlignment="1" applyProtection="1">
      <alignment horizontal="center" vertical="center"/>
      <protection locked="0" hidden="1"/>
    </xf>
    <xf numFmtId="177" fontId="54" fillId="0" borderId="149" xfId="0" applyNumberFormat="1" applyFont="1" applyBorder="1" applyAlignment="1" applyProtection="1">
      <alignment horizontal="center" vertical="center"/>
      <protection locked="0" hidden="1"/>
    </xf>
    <xf numFmtId="177" fontId="54" fillId="0" borderId="147" xfId="0" applyNumberFormat="1" applyFont="1" applyBorder="1" applyAlignment="1" applyProtection="1">
      <alignment horizontal="center" vertical="center"/>
      <protection locked="0" hidden="1"/>
    </xf>
    <xf numFmtId="0" fontId="33" fillId="0" borderId="91" xfId="0" applyNumberFormat="1" applyFont="1" applyBorder="1" applyAlignment="1" applyProtection="1">
      <alignment horizontal="center" vertical="center"/>
    </xf>
    <xf numFmtId="0" fontId="33" fillId="0" borderId="86" xfId="0" applyNumberFormat="1" applyFont="1" applyBorder="1" applyAlignment="1" applyProtection="1">
      <alignment horizontal="center" vertical="center"/>
    </xf>
    <xf numFmtId="0" fontId="29" fillId="8" borderId="94" xfId="0" applyFont="1" applyFill="1" applyBorder="1" applyAlignment="1" applyProtection="1">
      <alignment horizontal="center" vertical="center"/>
    </xf>
    <xf numFmtId="0" fontId="29" fillId="8" borderId="95" xfId="0" applyFont="1" applyFill="1" applyBorder="1" applyAlignment="1" applyProtection="1">
      <alignment horizontal="center" vertical="center"/>
    </xf>
    <xf numFmtId="0" fontId="29" fillId="8" borderId="96" xfId="0" applyFont="1" applyFill="1" applyBorder="1" applyAlignment="1" applyProtection="1">
      <alignment horizontal="center" vertical="center"/>
    </xf>
    <xf numFmtId="0" fontId="33" fillId="10" borderId="91" xfId="0" applyNumberFormat="1" applyFont="1" applyFill="1" applyBorder="1" applyAlignment="1" applyProtection="1">
      <alignment horizontal="center" vertical="center"/>
    </xf>
    <xf numFmtId="0" fontId="61" fillId="0" borderId="2" xfId="0" applyFont="1" applyBorder="1" applyAlignment="1" applyProtection="1">
      <alignment horizontal="center" vertical="center"/>
    </xf>
    <xf numFmtId="0" fontId="31" fillId="5" borderId="91" xfId="0" applyFont="1" applyFill="1" applyBorder="1" applyAlignment="1" applyProtection="1">
      <alignment horizontal="center" vertical="center"/>
    </xf>
    <xf numFmtId="0" fontId="31" fillId="5" borderId="86" xfId="0" applyFont="1" applyFill="1" applyBorder="1" applyAlignment="1" applyProtection="1">
      <alignment horizontal="center" vertical="center"/>
    </xf>
    <xf numFmtId="0" fontId="33" fillId="10" borderId="93" xfId="0" applyNumberFormat="1" applyFont="1" applyFill="1" applyBorder="1" applyAlignment="1" applyProtection="1">
      <alignment horizontal="center" vertical="center"/>
    </xf>
    <xf numFmtId="0" fontId="41" fillId="9" borderId="91" xfId="0" applyNumberFormat="1" applyFont="1" applyFill="1" applyBorder="1" applyAlignment="1" applyProtection="1">
      <alignment horizontal="center" vertical="center"/>
    </xf>
    <xf numFmtId="0" fontId="41" fillId="9" borderId="86" xfId="0" applyNumberFormat="1" applyFont="1" applyFill="1" applyBorder="1" applyAlignment="1" applyProtection="1">
      <alignment horizontal="center" vertical="center"/>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0" fontId="35" fillId="0" borderId="2" xfId="0" applyFont="1" applyBorder="1" applyAlignment="1" applyProtection="1">
      <alignment horizontal="center"/>
    </xf>
    <xf numFmtId="0" fontId="9" fillId="0" borderId="97"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0"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0" fontId="3" fillId="3" borderId="67" xfId="0" applyFont="1" applyFill="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0" borderId="64" xfId="0" applyFont="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0" fontId="31" fillId="3" borderId="63" xfId="0" applyFont="1" applyFill="1" applyBorder="1" applyAlignment="1" applyProtection="1">
      <alignment horizontal="center" vertical="center" wrapText="1"/>
    </xf>
    <xf numFmtId="0" fontId="31"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70" xfId="0" applyFont="1" applyFill="1" applyBorder="1" applyAlignment="1" applyProtection="1">
      <alignment horizontal="center" vertical="center"/>
      <protection locked="0"/>
    </xf>
    <xf numFmtId="0" fontId="3" fillId="3" borderId="71" xfId="0" applyFont="1" applyFill="1" applyBorder="1" applyAlignment="1" applyProtection="1">
      <alignment horizontal="center" vertical="center"/>
      <protection locked="0"/>
    </xf>
    <xf numFmtId="0" fontId="3" fillId="3" borderId="64" xfId="0" applyFont="1" applyFill="1" applyBorder="1" applyAlignment="1" applyProtection="1">
      <alignment horizontal="center" vertical="center" wrapText="1"/>
      <protection locked="0"/>
    </xf>
    <xf numFmtId="0" fontId="3" fillId="3" borderId="7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 fillId="0" borderId="76" xfId="0" applyFont="1" applyBorder="1" applyAlignment="1" applyProtection="1">
      <alignment horizontal="center" vertical="center"/>
      <protection locked="0"/>
    </xf>
    <xf numFmtId="0" fontId="3" fillId="0" borderId="107" xfId="0" applyFont="1" applyBorder="1" applyAlignment="1" applyProtection="1">
      <alignment horizontal="center" vertical="center"/>
      <protection locked="0"/>
    </xf>
    <xf numFmtId="0" fontId="3" fillId="0" borderId="108"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9" fontId="3" fillId="3" borderId="2" xfId="0" applyNumberFormat="1" applyFont="1" applyFill="1" applyBorder="1" applyAlignment="1" applyProtection="1">
      <alignment horizontal="left" vertical="center" wrapText="1"/>
    </xf>
    <xf numFmtId="179" fontId="3" fillId="3" borderId="7" xfId="0" applyNumberFormat="1" applyFont="1" applyFill="1" applyBorder="1" applyAlignment="1" applyProtection="1">
      <alignment horizontal="left" vertical="center" wrapText="1"/>
    </xf>
    <xf numFmtId="179" fontId="3" fillId="4" borderId="2" xfId="0" applyNumberFormat="1" applyFont="1" applyFill="1" applyBorder="1" applyAlignment="1" applyProtection="1">
      <alignment horizontal="left" vertical="center"/>
    </xf>
    <xf numFmtId="179" fontId="3" fillId="4" borderId="7" xfId="0" applyNumberFormat="1" applyFont="1" applyFill="1" applyBorder="1" applyAlignment="1" applyProtection="1">
      <alignment horizontal="left" vertical="center"/>
    </xf>
    <xf numFmtId="179" fontId="3" fillId="4" borderId="58" xfId="0" applyNumberFormat="1" applyFont="1" applyFill="1" applyBorder="1" applyAlignment="1" applyProtection="1">
      <alignment horizontal="left" vertical="center"/>
    </xf>
    <xf numFmtId="179" fontId="3" fillId="4" borderId="59" xfId="0" applyNumberFormat="1" applyFont="1" applyFill="1" applyBorder="1" applyAlignment="1" applyProtection="1">
      <alignment horizontal="left" vertical="center"/>
    </xf>
    <xf numFmtId="179" fontId="3" fillId="3" borderId="58" xfId="0" applyNumberFormat="1" applyFont="1" applyFill="1" applyBorder="1" applyAlignment="1" applyProtection="1">
      <alignment horizontal="left" vertical="center"/>
    </xf>
    <xf numFmtId="179"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179" fontId="3" fillId="4" borderId="2" xfId="0" applyNumberFormat="1" applyFont="1" applyFill="1" applyBorder="1" applyAlignment="1" applyProtection="1">
      <alignment horizontal="left" vertical="center" wrapText="1"/>
    </xf>
    <xf numFmtId="179"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49" fontId="31" fillId="3" borderId="152" xfId="0" applyNumberFormat="1" applyFont="1" applyFill="1" applyBorder="1" applyAlignment="1" applyProtection="1">
      <alignment horizontal="center" vertical="top" wrapText="1"/>
      <protection locked="0"/>
    </xf>
    <xf numFmtId="49" fontId="31" fillId="3" borderId="154" xfId="0" applyNumberFormat="1" applyFont="1" applyFill="1" applyBorder="1" applyAlignment="1" applyProtection="1">
      <alignment horizontal="center" vertical="top" wrapText="1"/>
      <protection locked="0"/>
    </xf>
    <xf numFmtId="49" fontId="31" fillId="3" borderId="153" xfId="0" applyNumberFormat="1" applyFont="1" applyFill="1" applyBorder="1" applyAlignment="1" applyProtection="1">
      <alignment horizontal="center" vertical="top" wrapText="1"/>
      <protection locked="0"/>
    </xf>
    <xf numFmtId="49" fontId="31" fillId="0" borderId="45" xfId="0" applyNumberFormat="1" applyFont="1" applyBorder="1" applyAlignment="1" applyProtection="1">
      <alignment horizontal="center" vertical="top" wrapText="1"/>
      <protection locked="0"/>
    </xf>
    <xf numFmtId="176" fontId="3" fillId="5" borderId="152" xfId="8" applyFont="1" applyFill="1" applyBorder="1" applyAlignment="1" applyProtection="1">
      <alignment horizontal="center" vertical="center"/>
    </xf>
    <xf numFmtId="176" fontId="3" fillId="5" borderId="154" xfId="8" applyFont="1" applyFill="1" applyBorder="1" applyAlignment="1" applyProtection="1">
      <alignment horizontal="center" vertical="center"/>
    </xf>
    <xf numFmtId="176" fontId="3" fillId="5" borderId="153" xfId="8" applyFont="1" applyFill="1" applyBorder="1" applyAlignment="1" applyProtection="1">
      <alignment horizontal="center" vertical="center"/>
    </xf>
    <xf numFmtId="177" fontId="31" fillId="0" borderId="155" xfId="0" applyNumberFormat="1" applyFont="1" applyFill="1" applyBorder="1" applyAlignment="1" applyProtection="1">
      <alignment horizontal="center" vertical="center"/>
    </xf>
    <xf numFmtId="177" fontId="31" fillId="0" borderId="80" xfId="0" applyNumberFormat="1" applyFont="1" applyFill="1" applyBorder="1" applyAlignment="1" applyProtection="1">
      <alignment horizontal="center" vertical="center"/>
    </xf>
    <xf numFmtId="0" fontId="31" fillId="3" borderId="37" xfId="0" applyFont="1" applyFill="1" applyBorder="1" applyAlignment="1" applyProtection="1">
      <alignment horizontal="center" vertical="center" wrapText="1"/>
    </xf>
    <xf numFmtId="0" fontId="31" fillId="3" borderId="55" xfId="0" applyFont="1" applyFill="1" applyBorder="1" applyAlignment="1" applyProtection="1">
      <alignment horizontal="center" vertical="center" wrapText="1"/>
    </xf>
    <xf numFmtId="0" fontId="31" fillId="3" borderId="10" xfId="0" applyFont="1" applyFill="1" applyBorder="1" applyAlignment="1" applyProtection="1">
      <alignment horizontal="center" vertical="center"/>
    </xf>
    <xf numFmtId="0" fontId="31" fillId="3" borderId="34" xfId="0" applyFont="1" applyFill="1" applyBorder="1" applyAlignment="1" applyProtection="1">
      <alignment horizontal="center" vertical="center"/>
    </xf>
    <xf numFmtId="0" fontId="31" fillId="3" borderId="156" xfId="0" applyFont="1" applyFill="1" applyBorder="1" applyAlignment="1" applyProtection="1">
      <alignment horizontal="center" vertical="center" wrapText="1"/>
    </xf>
    <xf numFmtId="0" fontId="31" fillId="3" borderId="157" xfId="0" applyFont="1" applyFill="1" applyBorder="1" applyAlignment="1" applyProtection="1">
      <alignment horizontal="center" vertical="center" wrapText="1"/>
    </xf>
    <xf numFmtId="0" fontId="31" fillId="3" borderId="158" xfId="0" applyFont="1" applyFill="1" applyBorder="1" applyAlignment="1" applyProtection="1">
      <alignment horizontal="center" vertical="center"/>
    </xf>
    <xf numFmtId="0" fontId="31" fillId="3" borderId="159" xfId="0" applyFont="1" applyFill="1" applyBorder="1" applyAlignment="1" applyProtection="1">
      <alignment horizontal="center" vertical="center"/>
    </xf>
    <xf numFmtId="49" fontId="31" fillId="0" borderId="152" xfId="0" applyNumberFormat="1" applyFont="1" applyBorder="1" applyAlignment="1" applyProtection="1">
      <alignment horizontal="center" vertical="top" wrapText="1"/>
      <protection locked="0"/>
    </xf>
    <xf numFmtId="49" fontId="31" fillId="0" borderId="154" xfId="0" applyNumberFormat="1" applyFont="1" applyBorder="1" applyAlignment="1" applyProtection="1">
      <alignment horizontal="center" vertical="top" wrapText="1"/>
      <protection locked="0"/>
    </xf>
    <xf numFmtId="49" fontId="31" fillId="0" borderId="153" xfId="0" applyNumberFormat="1" applyFont="1" applyBorder="1" applyAlignment="1" applyProtection="1">
      <alignment horizontal="center" vertical="top" wrapText="1"/>
      <protection locked="0"/>
    </xf>
    <xf numFmtId="49" fontId="31" fillId="3" borderId="45" xfId="0" applyNumberFormat="1" applyFont="1" applyFill="1" applyBorder="1" applyAlignment="1" applyProtection="1">
      <alignment horizontal="center" vertical="top" wrapText="1"/>
      <protection locked="0"/>
    </xf>
    <xf numFmtId="0" fontId="3" fillId="5" borderId="45" xfId="0" applyFont="1" applyFill="1" applyBorder="1" applyAlignment="1" applyProtection="1">
      <alignment horizontal="center" vertical="center"/>
    </xf>
    <xf numFmtId="0" fontId="1" fillId="0" borderId="0" xfId="0" applyFont="1" applyAlignment="1">
      <alignment horizontal="center" vertical="center"/>
    </xf>
    <xf numFmtId="0" fontId="5" fillId="2" borderId="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6" fillId="3" borderId="7" xfId="0" applyFont="1" applyFill="1" applyBorder="1" applyAlignment="1" applyProtection="1">
      <alignment horizontal="left" vertical="center" wrapText="1"/>
      <protection locked="0"/>
    </xf>
    <xf numFmtId="0" fontId="7" fillId="0" borderId="104" xfId="0" applyFont="1" applyBorder="1" applyAlignment="1" applyProtection="1">
      <alignment horizontal="center" vertical="center" wrapText="1" readingOrder="1"/>
    </xf>
    <xf numFmtId="0" fontId="6" fillId="0" borderId="0" xfId="0" applyFont="1" applyBorder="1" applyAlignment="1" applyProtection="1">
      <alignment horizontal="left" vertical="center" wrapText="1"/>
      <protection locked="0"/>
    </xf>
    <xf numFmtId="0" fontId="6" fillId="3" borderId="0" xfId="0" applyFont="1" applyFill="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4" fillId="15" borderId="46" xfId="6" applyBorder="1" applyAlignment="1" applyProtection="1">
      <alignment horizontal="center" vertical="center" wrapText="1"/>
      <protection locked="0"/>
    </xf>
    <xf numFmtId="0" fontId="34" fillId="15" borderId="48" xfId="6" applyBorder="1" applyAlignment="1" applyProtection="1">
      <alignment horizontal="center" vertical="center" wrapText="1"/>
      <protection locked="0"/>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9" xfId="0" applyFont="1" applyBorder="1" applyAlignment="1" applyProtection="1">
      <alignment horizontal="center" vertical="center"/>
      <protection locked="0" hidden="1"/>
    </xf>
    <xf numFmtId="1" fontId="14" fillId="0" borderId="9" xfId="0" applyNumberFormat="1" applyFont="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protection locked="0" hidden="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4" fillId="0" borderId="20"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23" fillId="0" borderId="7" xfId="1" applyFont="1" applyBorder="1" applyAlignment="1">
      <alignment horizontal="center" vertical="center"/>
    </xf>
    <xf numFmtId="0" fontId="24" fillId="6" borderId="109" xfId="0" applyFont="1" applyFill="1" applyBorder="1" applyAlignment="1">
      <alignment horizontal="center" vertical="center" wrapText="1"/>
    </xf>
    <xf numFmtId="0" fontId="5" fillId="2" borderId="115" xfId="0" applyFont="1" applyFill="1" applyBorder="1" applyAlignment="1" applyProtection="1">
      <alignment horizontal="center" vertical="center"/>
      <protection hidden="1"/>
    </xf>
    <xf numFmtId="0" fontId="5" fillId="2" borderId="116" xfId="0" applyFont="1" applyFill="1" applyBorder="1" applyAlignment="1" applyProtection="1">
      <alignment horizontal="center" vertical="center"/>
      <protection hidden="1"/>
    </xf>
    <xf numFmtId="0" fontId="5" fillId="2" borderId="115" xfId="0" applyFont="1" applyFill="1" applyBorder="1" applyAlignment="1" applyProtection="1">
      <alignment horizontal="center" vertical="center" wrapText="1"/>
      <protection locked="0"/>
    </xf>
    <xf numFmtId="0" fontId="5" fillId="2" borderId="116" xfId="0" applyFont="1" applyFill="1" applyBorder="1" applyAlignment="1" applyProtection="1">
      <alignment horizontal="center" vertical="center" wrapText="1"/>
      <protection locked="0"/>
    </xf>
    <xf numFmtId="0" fontId="5" fillId="2" borderId="115" xfId="0" applyFont="1" applyFill="1" applyBorder="1" applyAlignment="1" applyProtection="1">
      <alignment horizontal="center" vertical="center"/>
      <protection locked="0"/>
    </xf>
    <xf numFmtId="0" fontId="5" fillId="2" borderId="116" xfId="0" applyFont="1" applyFill="1" applyBorder="1" applyAlignment="1" applyProtection="1">
      <alignment horizontal="center" vertical="center"/>
      <protection locked="0"/>
    </xf>
    <xf numFmtId="0" fontId="46" fillId="0" borderId="7"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vertical="center" wrapText="1"/>
    </xf>
    <xf numFmtId="24" fontId="1" fillId="3" borderId="7" xfId="0" applyNumberFormat="1"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26" fontId="1" fillId="0" borderId="0" xfId="0" applyNumberFormat="1" applyFont="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0" fillId="0" borderId="0" xfId="0" applyAlignment="1" applyProtection="1">
      <alignment horizontal="center" vertical="center"/>
    </xf>
    <xf numFmtId="0" fontId="55" fillId="0" borderId="0" xfId="0" applyFont="1" applyAlignment="1" applyProtection="1">
      <alignment horizontal="left" vertical="center" wrapText="1"/>
    </xf>
    <xf numFmtId="0" fontId="55" fillId="0" borderId="0" xfId="0" applyFont="1" applyAlignment="1" applyProtection="1">
      <alignment horizontal="left" vertical="center"/>
    </xf>
    <xf numFmtId="0" fontId="47" fillId="15" borderId="0" xfId="6" applyFont="1" applyAlignment="1" applyProtection="1">
      <alignment horizontal="center" vertical="top" wrapText="1"/>
    </xf>
    <xf numFmtId="0" fontId="55" fillId="0" borderId="0" xfId="0" applyFont="1" applyAlignment="1" applyProtection="1">
      <alignment horizontal="left" vertical="top" wrapText="1"/>
    </xf>
    <xf numFmtId="0" fontId="56" fillId="16" borderId="0" xfId="7" applyFont="1" applyAlignment="1" applyProtection="1">
      <alignment horizontal="left" vertical="center"/>
    </xf>
    <xf numFmtId="0" fontId="34" fillId="15" borderId="0" xfId="6" applyBorder="1" applyAlignment="1">
      <alignment horizontal="center" vertical="center"/>
    </xf>
  </cellXfs>
  <cellStyles count="9">
    <cellStyle name="Bad" xfId="3" xr:uid="{00000000-0005-0000-0000-000000000000}"/>
    <cellStyle name="Good" xfId="4" xr:uid="{00000000-0005-0000-0000-000001000000}"/>
    <cellStyle name="Output" xfId="5" xr:uid="{00000000-0005-0000-0000-000002000000}"/>
    <cellStyle name="常规" xfId="0" builtinId="0"/>
    <cellStyle name="常规 2" xfId="1" xr:uid="{00000000-0005-0000-0000-000004000000}"/>
    <cellStyle name="常规 3" xfId="2" xr:uid="{00000000-0005-0000-0000-000005000000}"/>
    <cellStyle name="千位分隔" xfId="8" builtinId="3"/>
    <cellStyle name="着色 1" xfId="6" builtinId="29"/>
    <cellStyle name="着色 5" xfId="7" builtinId="45"/>
  </cellStyles>
  <dxfs count="105">
    <dxf>
      <fill>
        <patternFill>
          <bgColor theme="0"/>
        </patternFill>
      </fill>
      <border>
        <vertical/>
        <horizontal/>
      </border>
    </dxf>
    <dxf>
      <font>
        <color rgb="FF9C0006"/>
      </font>
      <fill>
        <patternFill>
          <bgColor rgb="FFFFC7CE"/>
        </patternFill>
      </fill>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AW110"/>
  <sheetViews>
    <sheetView showGridLines="0" tabSelected="1" topLeftCell="A25" zoomScale="104" zoomScaleNormal="104" workbookViewId="0">
      <selection activeCell="R45" sqref="R45"/>
    </sheetView>
  </sheetViews>
  <sheetFormatPr defaultColWidth="3.234375" defaultRowHeight="14.25" x14ac:dyDescent="0.15"/>
  <cols>
    <col min="1" max="1" width="5.69140625" style="42" bestFit="1" customWidth="1"/>
    <col min="2" max="3" width="5.43359375" style="42" customWidth="1"/>
    <col min="4" max="4" width="6.98828125" style="42" customWidth="1"/>
    <col min="5" max="5" width="8.28125" style="42" customWidth="1"/>
    <col min="6" max="12" width="5.3046875" style="42" customWidth="1"/>
    <col min="13" max="13" width="6.2109375" style="42" customWidth="1"/>
    <col min="14" max="14" width="5.3046875" style="42" customWidth="1"/>
    <col min="15" max="15" width="9.4453125" style="42" customWidth="1"/>
    <col min="16" max="16" width="6.08203125" style="42" customWidth="1"/>
    <col min="17" max="23" width="5.046875" style="42" customWidth="1"/>
    <col min="24" max="26" width="3.234375" style="42"/>
    <col min="27" max="29" width="6.59765625" style="42" customWidth="1"/>
    <col min="30" max="30" width="7.890625" style="42" customWidth="1"/>
    <col min="31" max="46" width="6.59765625" style="42" customWidth="1"/>
    <col min="47" max="16384" width="3.234375" style="42"/>
  </cols>
  <sheetData>
    <row r="1" spans="2:28" ht="17.25" thickBot="1" x14ac:dyDescent="0.2">
      <c r="B1" s="369" t="s">
        <v>1261</v>
      </c>
      <c r="C1" s="369"/>
      <c r="D1" s="369"/>
      <c r="E1" s="369"/>
      <c r="F1" s="369"/>
      <c r="G1" s="369"/>
      <c r="H1" s="369"/>
      <c r="I1" s="369"/>
      <c r="J1" s="369"/>
      <c r="K1" s="369"/>
      <c r="L1" s="369"/>
      <c r="M1" s="369"/>
      <c r="N1" s="369"/>
      <c r="O1" s="369"/>
      <c r="P1" s="369"/>
      <c r="Q1" s="369"/>
      <c r="R1" s="369"/>
      <c r="S1" s="369"/>
      <c r="T1" s="369"/>
      <c r="U1" s="369"/>
      <c r="V1" s="369"/>
      <c r="W1" s="369"/>
      <c r="Z1" s="43"/>
      <c r="AA1" s="43"/>
      <c r="AB1" s="43"/>
    </row>
    <row r="2" spans="2:28" ht="17.100000000000001" customHeight="1" x14ac:dyDescent="0.15">
      <c r="B2" s="554" t="s">
        <v>100</v>
      </c>
      <c r="C2" s="555"/>
      <c r="D2" s="555"/>
      <c r="E2" s="555"/>
      <c r="F2" s="555"/>
      <c r="G2" s="556"/>
      <c r="H2" s="196"/>
      <c r="I2" s="459" t="str">
        <f>"属性"&amp;"("&amp;"合计:"&amp;J3+J5+J7+DEX+APP+INT+P3+P5+Luck&amp;")"</f>
        <v>属性(合计:686)</v>
      </c>
      <c r="J2" s="460"/>
      <c r="K2" s="460"/>
      <c r="L2" s="460"/>
      <c r="M2" s="460"/>
      <c r="N2" s="460"/>
      <c r="O2" s="460"/>
      <c r="P2" s="460"/>
      <c r="Q2" s="461"/>
      <c r="S2" s="545" t="s">
        <v>1135</v>
      </c>
      <c r="T2" s="546"/>
      <c r="U2" s="546"/>
      <c r="V2" s="546"/>
      <c r="W2" s="547"/>
      <c r="Z2" s="43"/>
      <c r="AA2" s="43"/>
      <c r="AB2" s="43"/>
    </row>
    <row r="3" spans="2:28" ht="17.100000000000001" customHeight="1" x14ac:dyDescent="0.15">
      <c r="B3" s="60" t="s">
        <v>0</v>
      </c>
      <c r="C3" s="539" t="s">
        <v>1300</v>
      </c>
      <c r="D3" s="540"/>
      <c r="E3" s="540"/>
      <c r="F3" s="540"/>
      <c r="G3" s="541"/>
      <c r="H3" s="534"/>
      <c r="I3" s="521" t="s">
        <v>552</v>
      </c>
      <c r="J3" s="532">
        <v>0</v>
      </c>
      <c r="K3" s="63">
        <f>INT(J3/2)</f>
        <v>0</v>
      </c>
      <c r="L3" s="514" t="s">
        <v>555</v>
      </c>
      <c r="M3" s="517">
        <v>0</v>
      </c>
      <c r="N3" s="66">
        <f>INT(M3/2)</f>
        <v>0</v>
      </c>
      <c r="O3" s="573" t="s">
        <v>557</v>
      </c>
      <c r="P3" s="532">
        <v>150</v>
      </c>
      <c r="Q3" s="67">
        <f>INT(P3/2)</f>
        <v>75</v>
      </c>
      <c r="S3" s="548"/>
      <c r="T3" s="549"/>
      <c r="U3" s="549"/>
      <c r="V3" s="549"/>
      <c r="W3" s="550"/>
      <c r="Z3" s="43"/>
      <c r="AA3" s="43"/>
      <c r="AB3" s="43"/>
    </row>
    <row r="4" spans="2:28" ht="17.100000000000001" customHeight="1" x14ac:dyDescent="0.15">
      <c r="B4" s="61" t="s">
        <v>491</v>
      </c>
      <c r="C4" s="542"/>
      <c r="D4" s="542"/>
      <c r="E4" s="118" t="s">
        <v>943</v>
      </c>
      <c r="F4" s="535" t="s">
        <v>951</v>
      </c>
      <c r="G4" s="536"/>
      <c r="H4" s="534"/>
      <c r="I4" s="522"/>
      <c r="J4" s="519"/>
      <c r="K4" s="125">
        <f>INT(J3/5)</f>
        <v>0</v>
      </c>
      <c r="L4" s="515"/>
      <c r="M4" s="518"/>
      <c r="N4" s="64">
        <f>INT(M3/5)</f>
        <v>0</v>
      </c>
      <c r="O4" s="512"/>
      <c r="P4" s="519"/>
      <c r="Q4" s="68">
        <f>INT(P3/5)</f>
        <v>30</v>
      </c>
      <c r="S4" s="548"/>
      <c r="T4" s="549"/>
      <c r="U4" s="549"/>
      <c r="V4" s="549"/>
      <c r="W4" s="550"/>
      <c r="Z4" s="43"/>
      <c r="AA4" s="43"/>
      <c r="AB4" s="43"/>
    </row>
    <row r="5" spans="2:28" ht="17.100000000000001" customHeight="1" x14ac:dyDescent="0.15">
      <c r="B5" s="60" t="s">
        <v>1</v>
      </c>
      <c r="C5" s="528"/>
      <c r="D5" s="528"/>
      <c r="E5" s="119" t="s">
        <v>550</v>
      </c>
      <c r="F5" s="537">
        <v>106</v>
      </c>
      <c r="G5" s="538"/>
      <c r="H5" s="534"/>
      <c r="I5" s="523" t="s">
        <v>554</v>
      </c>
      <c r="J5" s="518">
        <v>1</v>
      </c>
      <c r="K5" s="64">
        <f>INT(J5/2)</f>
        <v>0</v>
      </c>
      <c r="L5" s="512" t="s">
        <v>556</v>
      </c>
      <c r="M5" s="519">
        <v>60</v>
      </c>
      <c r="N5" s="65">
        <f>INT(M5/2)</f>
        <v>30</v>
      </c>
      <c r="O5" s="515" t="s">
        <v>558</v>
      </c>
      <c r="P5" s="518">
        <v>90</v>
      </c>
      <c r="Q5" s="69">
        <f>INT(P5/2)</f>
        <v>45</v>
      </c>
      <c r="S5" s="548"/>
      <c r="T5" s="549"/>
      <c r="U5" s="549"/>
      <c r="V5" s="549"/>
      <c r="W5" s="550"/>
      <c r="Z5" s="43"/>
      <c r="AA5" s="43"/>
      <c r="AB5" s="43"/>
    </row>
    <row r="6" spans="2:28" ht="17.100000000000001" customHeight="1" x14ac:dyDescent="0.15">
      <c r="B6" s="61" t="s">
        <v>2</v>
      </c>
      <c r="C6" s="526"/>
      <c r="D6" s="527"/>
      <c r="E6" s="118" t="s">
        <v>3</v>
      </c>
      <c r="F6" s="535" t="s">
        <v>1298</v>
      </c>
      <c r="G6" s="536"/>
      <c r="H6" s="534"/>
      <c r="I6" s="523"/>
      <c r="J6" s="518"/>
      <c r="K6" s="126">
        <f>INT(J5/5)</f>
        <v>0</v>
      </c>
      <c r="L6" s="512"/>
      <c r="M6" s="519"/>
      <c r="N6" s="65">
        <f>INT(M5/5)</f>
        <v>12</v>
      </c>
      <c r="O6" s="515"/>
      <c r="P6" s="518"/>
      <c r="Q6" s="69">
        <f>INT(P5/5)</f>
        <v>18</v>
      </c>
      <c r="S6" s="548"/>
      <c r="T6" s="549"/>
      <c r="U6" s="549"/>
      <c r="V6" s="549"/>
      <c r="W6" s="550"/>
      <c r="Z6" s="43"/>
      <c r="AA6" s="43"/>
      <c r="AB6" s="43"/>
    </row>
    <row r="7" spans="2:28" ht="17.100000000000001" customHeight="1" x14ac:dyDescent="0.15">
      <c r="B7" s="60" t="s">
        <v>72</v>
      </c>
      <c r="C7" s="528"/>
      <c r="D7" s="528"/>
      <c r="E7" s="528"/>
      <c r="F7" s="528"/>
      <c r="G7" s="529"/>
      <c r="H7" s="534"/>
      <c r="I7" s="524" t="s">
        <v>553</v>
      </c>
      <c r="J7" s="519">
        <v>55</v>
      </c>
      <c r="K7" s="65">
        <f>INT(J7/2)</f>
        <v>27</v>
      </c>
      <c r="L7" s="515" t="s">
        <v>560</v>
      </c>
      <c r="M7" s="518">
        <v>240</v>
      </c>
      <c r="N7" s="64">
        <f>INT(M7/2)</f>
        <v>120</v>
      </c>
      <c r="O7" s="512" t="s">
        <v>559</v>
      </c>
      <c r="P7" s="512">
        <f>附表!F28</f>
        <v>7</v>
      </c>
      <c r="Q7" s="70" t="s">
        <v>551</v>
      </c>
      <c r="S7" s="548"/>
      <c r="T7" s="549"/>
      <c r="U7" s="549"/>
      <c r="V7" s="549"/>
      <c r="W7" s="550"/>
      <c r="Z7" s="43"/>
      <c r="AA7" s="43"/>
      <c r="AB7" s="43"/>
    </row>
    <row r="8" spans="2:28" ht="17.100000000000001" customHeight="1" thickBot="1" x14ac:dyDescent="0.2">
      <c r="B8" s="62" t="s">
        <v>73</v>
      </c>
      <c r="C8" s="530"/>
      <c r="D8" s="530"/>
      <c r="E8" s="530"/>
      <c r="F8" s="530"/>
      <c r="G8" s="531"/>
      <c r="H8" s="534"/>
      <c r="I8" s="525"/>
      <c r="J8" s="533"/>
      <c r="K8" s="127">
        <f>INT(J7/5)</f>
        <v>11</v>
      </c>
      <c r="L8" s="516"/>
      <c r="M8" s="520"/>
      <c r="N8" s="71">
        <f>INT(M7/5)</f>
        <v>48</v>
      </c>
      <c r="O8" s="513"/>
      <c r="P8" s="513"/>
      <c r="Q8" s="72">
        <f>附表!F27-8</f>
        <v>-1</v>
      </c>
      <c r="S8" s="551"/>
      <c r="T8" s="552"/>
      <c r="U8" s="552"/>
      <c r="V8" s="552"/>
      <c r="W8" s="553"/>
      <c r="Z8" s="43"/>
      <c r="AA8" s="43"/>
      <c r="AB8" s="43"/>
    </row>
    <row r="9" spans="2:28" ht="17.25" thickBot="1" x14ac:dyDescent="0.25">
      <c r="B9" s="508" t="str">
        <f>IF(D9=" "," ","任意特长")</f>
        <v>任意特长</v>
      </c>
      <c r="C9" s="508"/>
      <c r="D9" s="94">
        <f>IF(SUMIF(职业!V3:V11,"任意特长",职业!W3:W11)=0," ",SUMIF(职业!V3:V11,"任意特长",职业!W3:W11))</f>
        <v>5</v>
      </c>
      <c r="E9" s="511" t="str">
        <f>IF(K9=" ","","社交技能（☯）：4选")</f>
        <v/>
      </c>
      <c r="F9" s="511"/>
      <c r="G9" s="511"/>
      <c r="H9" s="511"/>
      <c r="I9" s="511"/>
      <c r="J9" s="511"/>
      <c r="K9" s="95" t="str">
        <f>IF(SUMIF(职业!V3:V11,"社交技能",职业!W3:W11)=0," ",SUMIF(职业!V3:V11,"社交技能",职业!W3:W11))</f>
        <v xml:space="preserve"> </v>
      </c>
      <c r="L9" s="6"/>
      <c r="M9" s="496" t="str">
        <f>IF(F5="","",IF(职业!$Y$3=0," ","二选一：☆"))</f>
        <v>二选一：☆</v>
      </c>
      <c r="N9" s="496"/>
      <c r="O9" s="6"/>
      <c r="P9" s="496" t="str">
        <f>IF(F5="","",IF(职业!Y5=0,"","二选一②:⊙"))</f>
        <v/>
      </c>
      <c r="Q9" s="496"/>
      <c r="R9" s="6"/>
      <c r="S9" s="496" t="str">
        <f>IF(F5="","",IF(职业!Y7=0,"","二选一②:※"))</f>
        <v/>
      </c>
      <c r="T9" s="496"/>
      <c r="U9" s="88"/>
      <c r="V9" s="496" t="str">
        <f>IF(F5="","",IF(职业!Y9=0," ","三选X:X"))</f>
        <v xml:space="preserve"> </v>
      </c>
      <c r="W9" s="496"/>
      <c r="Z9" s="43"/>
      <c r="AA9" s="43"/>
      <c r="AB9" s="43"/>
    </row>
    <row r="10" spans="2:28" ht="16.5" customHeight="1" x14ac:dyDescent="0.15">
      <c r="B10" s="557" t="s">
        <v>269</v>
      </c>
      <c r="C10" s="558"/>
      <c r="D10" s="563">
        <v>1</v>
      </c>
      <c r="E10" s="565">
        <f>INT((J5+J7)/10)</f>
        <v>5</v>
      </c>
      <c r="F10" s="499" t="s">
        <v>270</v>
      </c>
      <c r="G10" s="500"/>
      <c r="H10" s="543">
        <f>P3</f>
        <v>150</v>
      </c>
      <c r="I10" s="567">
        <f>IF(ISBLANK(H10),MIN(J26,99-J26),INT(99-J26))</f>
        <v>9</v>
      </c>
      <c r="J10" s="569"/>
      <c r="K10" s="561" t="s">
        <v>561</v>
      </c>
      <c r="L10" s="558"/>
      <c r="M10" s="509">
        <v>90</v>
      </c>
      <c r="N10" s="571">
        <v>99</v>
      </c>
      <c r="O10" s="499" t="s">
        <v>562</v>
      </c>
      <c r="P10" s="500"/>
      <c r="Q10" s="503">
        <f>MP</f>
        <v>30</v>
      </c>
      <c r="R10" s="582">
        <f>P3/5</f>
        <v>30</v>
      </c>
      <c r="S10" s="584"/>
      <c r="T10" s="576" t="s">
        <v>271</v>
      </c>
      <c r="U10" s="577"/>
      <c r="V10" s="574" t="s">
        <v>102</v>
      </c>
      <c r="W10" s="575"/>
      <c r="Z10" s="43"/>
      <c r="AA10" s="43"/>
      <c r="AB10" s="43"/>
    </row>
    <row r="11" spans="2:28" ht="17.25" customHeight="1" thickBot="1" x14ac:dyDescent="0.2">
      <c r="B11" s="559"/>
      <c r="C11" s="560"/>
      <c r="D11" s="564"/>
      <c r="E11" s="566"/>
      <c r="F11" s="501"/>
      <c r="G11" s="502"/>
      <c r="H11" s="544"/>
      <c r="I11" s="568"/>
      <c r="J11" s="570"/>
      <c r="K11" s="562"/>
      <c r="L11" s="560"/>
      <c r="M11" s="510"/>
      <c r="N11" s="572"/>
      <c r="O11" s="501"/>
      <c r="P11" s="502"/>
      <c r="Q11" s="504"/>
      <c r="R11" s="583"/>
      <c r="S11" s="585"/>
      <c r="T11" s="578" t="s">
        <v>106</v>
      </c>
      <c r="U11" s="579"/>
      <c r="V11" s="580" t="s">
        <v>104</v>
      </c>
      <c r="W11" s="581"/>
      <c r="Z11" s="43"/>
      <c r="AA11" s="43"/>
      <c r="AB11" s="43"/>
    </row>
    <row r="12" spans="2:28" ht="17.25" thickBot="1" x14ac:dyDescent="0.25">
      <c r="B12" s="495" t="str">
        <f>IF(F5=0," ","["&amp;LOOKUP(F5,职业列表!A2:A117,职业列表!B2:B117)&amp;"]的本职技能："&amp;LOOKUP(F5,职业列表!A2:A117,职业列表!G2:G117))</f>
        <v>[学生、实习生]的本职技能：语言（母语或外语），图书馆，聆听，三个学习的专业，任意两项其他个人或时代特长。</v>
      </c>
      <c r="C12" s="495"/>
      <c r="D12" s="495"/>
      <c r="E12" s="495"/>
      <c r="F12" s="495"/>
      <c r="G12" s="495"/>
      <c r="H12" s="495"/>
      <c r="I12" s="495"/>
      <c r="J12" s="495"/>
      <c r="K12" s="495"/>
      <c r="L12" s="495"/>
      <c r="M12" s="495"/>
      <c r="N12" s="495"/>
      <c r="O12" s="495"/>
      <c r="P12" s="495"/>
      <c r="Q12" s="495"/>
      <c r="R12" s="495"/>
      <c r="S12" s="495"/>
      <c r="T12" s="495"/>
      <c r="U12" s="495"/>
      <c r="V12" s="495"/>
      <c r="W12" s="495"/>
      <c r="X12" s="75"/>
      <c r="Z12" s="43"/>
      <c r="AA12" s="43"/>
      <c r="AB12" s="43"/>
    </row>
    <row r="13" spans="2:28" ht="16.5" x14ac:dyDescent="0.15">
      <c r="B13" s="459" t="s">
        <v>10</v>
      </c>
      <c r="C13" s="460"/>
      <c r="D13" s="460"/>
      <c r="E13" s="460"/>
      <c r="F13" s="460"/>
      <c r="G13" s="460"/>
      <c r="H13" s="460"/>
      <c r="I13" s="460"/>
      <c r="J13" s="460"/>
      <c r="K13" s="460"/>
      <c r="L13" s="460"/>
      <c r="M13" s="460"/>
      <c r="N13" s="460"/>
      <c r="O13" s="460"/>
      <c r="P13" s="460"/>
      <c r="Q13" s="460"/>
      <c r="R13" s="460"/>
      <c r="S13" s="460"/>
      <c r="T13" s="460"/>
      <c r="U13" s="460"/>
      <c r="V13" s="460"/>
      <c r="W13" s="461"/>
      <c r="Z13" s="43"/>
      <c r="AA13" s="43"/>
    </row>
    <row r="14" spans="2:28" ht="16.5" x14ac:dyDescent="0.15">
      <c r="B14" s="73" t="s">
        <v>514</v>
      </c>
      <c r="C14" s="209" t="s">
        <v>875</v>
      </c>
      <c r="D14" s="497" t="s">
        <v>115</v>
      </c>
      <c r="E14" s="498"/>
      <c r="F14" s="208" t="s">
        <v>4</v>
      </c>
      <c r="G14" s="208" t="s">
        <v>9</v>
      </c>
      <c r="H14" s="208" t="s">
        <v>1</v>
      </c>
      <c r="I14" s="208" t="s">
        <v>5</v>
      </c>
      <c r="J14" s="497" t="s">
        <v>6</v>
      </c>
      <c r="K14" s="505"/>
      <c r="L14" s="507"/>
      <c r="M14" s="123" t="s">
        <v>514</v>
      </c>
      <c r="N14" s="128" t="s">
        <v>875</v>
      </c>
      <c r="O14" s="497" t="s">
        <v>115</v>
      </c>
      <c r="P14" s="498"/>
      <c r="Q14" s="122" t="s">
        <v>4</v>
      </c>
      <c r="R14" s="122" t="s">
        <v>9</v>
      </c>
      <c r="S14" s="122" t="s">
        <v>1</v>
      </c>
      <c r="T14" s="122" t="s">
        <v>5</v>
      </c>
      <c r="U14" s="497" t="s">
        <v>6</v>
      </c>
      <c r="V14" s="505"/>
      <c r="W14" s="506"/>
      <c r="Z14" s="43"/>
      <c r="AA14" s="43"/>
      <c r="AB14" s="43"/>
    </row>
    <row r="15" spans="2:28" ht="17.25" x14ac:dyDescent="0.15">
      <c r="B15" s="204" t="s">
        <v>173</v>
      </c>
      <c r="C15" s="120" t="str">
        <f>IFERROR(IF(COUNTIF(职业!$V$3:$V$11,$D15)=1,"★",IF(COUNTIF(职业!$Y$3:$Z$3,$D15),"☆",IF(COUNTIF(职业!$Y$5:$Z$5,$D15),"⊙",IF(COUNTIF(职业!$Y$7:$Z$7,$D15),"※",IF(COUNTIF(职业!$Y$9:$AA$9,$D15),"×"," ")))))," ")</f>
        <v xml:space="preserve"> </v>
      </c>
      <c r="D15" s="491" t="s">
        <v>279</v>
      </c>
      <c r="E15" s="492"/>
      <c r="F15" s="221">
        <v>5</v>
      </c>
      <c r="G15" s="226"/>
      <c r="H15" s="226"/>
      <c r="I15" s="226"/>
      <c r="J15" s="221">
        <f t="shared" ref="J15:J45" si="0">SUM(F15:I15)</f>
        <v>5</v>
      </c>
      <c r="K15" s="221">
        <f t="shared" ref="K15:K45" si="1">INT(J15/2)</f>
        <v>2</v>
      </c>
      <c r="L15" s="222">
        <f t="shared" ref="L15:L45" si="2">INT(J15/5)</f>
        <v>1</v>
      </c>
      <c r="M15" s="201" t="s">
        <v>173</v>
      </c>
      <c r="N15" s="120" t="str">
        <f>IFERROR(IF(COUNTIF(职业!$V$3:$V$11,$O15)=1,"★",IF(COUNTIF(职业!$Y$3:$Z$3,$O15),"☆",IF(COUNTIF(职业!$Y$5:$Z$5,$O15),"⊙",IF(COUNTIF(职业!$Y$7:$Z$7,$O15),"※",IF(COUNTIF(职业!$Y$9:$AA$9,$O15),"×"," ")))))," ")</f>
        <v xml:space="preserve"> </v>
      </c>
      <c r="O15" s="493" t="s">
        <v>7</v>
      </c>
      <c r="P15" s="494"/>
      <c r="Q15" s="221">
        <v>5</v>
      </c>
      <c r="R15" s="226"/>
      <c r="S15" s="226"/>
      <c r="T15" s="226">
        <v>80</v>
      </c>
      <c r="U15" s="221">
        <f t="shared" ref="U15:U34" si="3">SUM(Q15:T15)</f>
        <v>85</v>
      </c>
      <c r="V15" s="221">
        <f>INT(U15/2)</f>
        <v>42</v>
      </c>
      <c r="W15" s="230">
        <f>INT(U15/5)</f>
        <v>17</v>
      </c>
      <c r="Z15" s="43"/>
      <c r="AA15" s="43"/>
      <c r="AB15" s="43"/>
    </row>
    <row r="16" spans="2:28" ht="17.25" x14ac:dyDescent="0.15">
      <c r="B16" s="205" t="s">
        <v>173</v>
      </c>
      <c r="C16" s="121" t="str">
        <f>IFERROR(IF(COUNTIF(职业!$V$3:$V$11,$D16)=1,"★",IF(COUNTIF(职业!$Y$3:$Z$3,$D16),"☆",IF(COUNTIF(职业!$Y$5:$Z$5,$D16),"⊙",IF(COUNTIF(职业!$Y$7:$Z$7,$D16),"※",IF(COUNTIF(职业!$Y$9:$AA$9,$D16),"×"," ")))))," ")</f>
        <v xml:space="preserve"> </v>
      </c>
      <c r="D16" s="489" t="s">
        <v>77</v>
      </c>
      <c r="E16" s="490"/>
      <c r="F16" s="74">
        <v>1</v>
      </c>
      <c r="G16" s="227"/>
      <c r="H16" s="227"/>
      <c r="I16" s="227">
        <v>90</v>
      </c>
      <c r="J16" s="74">
        <f t="shared" si="0"/>
        <v>91</v>
      </c>
      <c r="K16" s="74">
        <f t="shared" si="1"/>
        <v>45</v>
      </c>
      <c r="L16" s="223">
        <f t="shared" si="2"/>
        <v>18</v>
      </c>
      <c r="M16" s="202" t="s">
        <v>173</v>
      </c>
      <c r="N16" s="121" t="str">
        <f>IFERROR(IF(COUNTIF(职业!$V$3:$V$11,$O16)=1,"★",IF(COUNTIF(职业!$Y$3:$Z$3,$O16),"☆",IF(COUNTIF(职业!$Y$5:$Z$5,$O16),"⊙",IF(COUNTIF(职业!$Y$7:$Z$7,$O16),"※",IF(COUNTIF(职业!$Y$9:$AA$9,$O16),"×"," ")))))," ")</f>
        <v>★</v>
      </c>
      <c r="O16" s="489" t="s">
        <v>161</v>
      </c>
      <c r="P16" s="490"/>
      <c r="Q16" s="74">
        <v>20</v>
      </c>
      <c r="R16" s="227"/>
      <c r="S16" s="227"/>
      <c r="T16" s="227">
        <v>80</v>
      </c>
      <c r="U16" s="74">
        <f t="shared" si="3"/>
        <v>100</v>
      </c>
      <c r="V16" s="74">
        <f>INT(U16/2)</f>
        <v>50</v>
      </c>
      <c r="W16" s="231">
        <f>INT(U16/5)</f>
        <v>20</v>
      </c>
      <c r="Z16" s="43"/>
      <c r="AA16" s="43"/>
      <c r="AB16" s="43"/>
    </row>
    <row r="17" spans="2:28" ht="17.25" x14ac:dyDescent="0.15">
      <c r="B17" s="204" t="s">
        <v>173</v>
      </c>
      <c r="C17" s="120" t="str">
        <f>IFERROR(IF(COUNTIF(职业!$V$3:$V$11,$D17)=1,"★",IF(COUNTIF(职业!$Y$3:$Z$3,$D17),"☆",IF(COUNTIF(职业!$Y$5:$Z$5,$D17),"⊙",IF(COUNTIF(职业!$Y$7:$Z$7,$D17),"※",IF(COUNTIF(职业!$Y$9:$AA$9,$D17),"×"," ")))))," ")</f>
        <v xml:space="preserve"> </v>
      </c>
      <c r="D17" s="491" t="s">
        <v>196</v>
      </c>
      <c r="E17" s="492"/>
      <c r="F17" s="221">
        <v>5</v>
      </c>
      <c r="G17" s="226"/>
      <c r="H17" s="226"/>
      <c r="I17" s="226"/>
      <c r="J17" s="221">
        <f t="shared" si="0"/>
        <v>5</v>
      </c>
      <c r="K17" s="221">
        <f t="shared" si="1"/>
        <v>2</v>
      </c>
      <c r="L17" s="222">
        <f t="shared" si="2"/>
        <v>1</v>
      </c>
      <c r="M17" s="201" t="s">
        <v>173</v>
      </c>
      <c r="N17" s="120" t="str">
        <f>IFERROR(IF(COUNTIF(职业!$V$3:$V$11,$O17)=1,"★",IF(COUNTIF(职业!$Y$3:$Z$3,$O17),"☆",IF(COUNTIF(职业!$Y$5:$Z$5,$O17),"⊙",IF(COUNTIF(职业!$Y$7:$Z$7,$O17),"※",IF(COUNTIF(职业!$Y$9:$AA$9,$O17),"×"," ")))))," ")</f>
        <v>★</v>
      </c>
      <c r="O17" s="493" t="s">
        <v>88</v>
      </c>
      <c r="P17" s="494"/>
      <c r="Q17" s="221">
        <v>20</v>
      </c>
      <c r="R17" s="226"/>
      <c r="S17" s="226">
        <v>60</v>
      </c>
      <c r="T17" s="226"/>
      <c r="U17" s="221">
        <f t="shared" si="3"/>
        <v>80</v>
      </c>
      <c r="V17" s="221">
        <f t="shared" ref="V17:V34" si="4">INT(U17/2)</f>
        <v>40</v>
      </c>
      <c r="W17" s="230">
        <f t="shared" ref="W17:W34" si="5">INT(U17/5)</f>
        <v>16</v>
      </c>
      <c r="Z17" s="43"/>
      <c r="AA17" s="43"/>
      <c r="AB17" s="43"/>
    </row>
    <row r="18" spans="2:28" ht="17.25" x14ac:dyDescent="0.15">
      <c r="B18" s="205" t="s">
        <v>173</v>
      </c>
      <c r="C18" s="121" t="str">
        <f>IFERROR(IF(COUNTIF(职业!$V$3:$V$11,$D18)=1,"★",IF(COUNTIF(职业!$Y$3:$Z$3,$D18),"☆",IF(COUNTIF(职业!$Y$5:$Z$5,$D18),"⊙",IF(COUNTIF(职业!$Y$7:$Z$7,$D18),"※",IF(COUNTIF(职业!$Y$9:$AA$9,$D18),"×"," ")))))," ")</f>
        <v xml:space="preserve"> </v>
      </c>
      <c r="D18" s="489" t="s">
        <v>78</v>
      </c>
      <c r="E18" s="490"/>
      <c r="F18" s="74">
        <v>1</v>
      </c>
      <c r="G18" s="227"/>
      <c r="H18" s="227"/>
      <c r="I18" s="227"/>
      <c r="J18" s="74">
        <f t="shared" si="0"/>
        <v>1</v>
      </c>
      <c r="K18" s="74">
        <f t="shared" si="1"/>
        <v>0</v>
      </c>
      <c r="L18" s="223">
        <f t="shared" si="2"/>
        <v>0</v>
      </c>
      <c r="M18" s="202" t="s">
        <v>173</v>
      </c>
      <c r="N18" s="121" t="str">
        <f>IFERROR(IF(COUNTIF(职业!$V$3:$V$11,$O18)=1,"★",IF(COUNTIF(职业!$Y$3:$Z$3,$O18),"☆",IF(COUNTIF(职业!$Y$5:$Z$5,$O18),"⊙",IF(COUNTIF(职业!$Y$7:$Z$7,$O18),"※",IF(COUNTIF(职业!$Y$9:$AA$9,$O18),"×"," ")))))," ")</f>
        <v xml:space="preserve"> </v>
      </c>
      <c r="O18" s="489" t="s">
        <v>89</v>
      </c>
      <c r="P18" s="490"/>
      <c r="Q18" s="74">
        <v>1</v>
      </c>
      <c r="R18" s="227"/>
      <c r="S18" s="227"/>
      <c r="T18" s="227"/>
      <c r="U18" s="74">
        <f t="shared" si="3"/>
        <v>1</v>
      </c>
      <c r="V18" s="74">
        <f t="shared" si="4"/>
        <v>0</v>
      </c>
      <c r="W18" s="231">
        <f t="shared" si="5"/>
        <v>0</v>
      </c>
      <c r="Z18" s="43"/>
      <c r="AA18" s="43"/>
    </row>
    <row r="19" spans="2:28" ht="16.5" customHeight="1" x14ac:dyDescent="0.2">
      <c r="B19" s="204" t="s">
        <v>173</v>
      </c>
      <c r="C19" s="120" t="str">
        <f>IFERROR(IF(COUNTIF(职业!$V$3:$V$11,$D19)=1,"★",IF(COUNTIF(职业!$Y$3:$Z$3,$D19),"☆",IF(COUNTIF(职业!$Y$5:$Z$5,$D19),"⊙",IF(COUNTIF(职业!$Y$7:$Z$7,$D19),"※",IF(COUNTIF(职业!$Y$9:$AA$9,$D19),"×"," ")))))," ")</f>
        <v xml:space="preserve"> </v>
      </c>
      <c r="D19" s="214" t="s">
        <v>851</v>
      </c>
      <c r="E19" s="263" t="s">
        <v>1253</v>
      </c>
      <c r="F19" s="221">
        <v>5</v>
      </c>
      <c r="G19" s="226"/>
      <c r="H19" s="226"/>
      <c r="I19" s="226"/>
      <c r="J19" s="221">
        <f t="shared" si="0"/>
        <v>5</v>
      </c>
      <c r="K19" s="221">
        <f t="shared" si="1"/>
        <v>2</v>
      </c>
      <c r="L19" s="222">
        <f t="shared" si="2"/>
        <v>1</v>
      </c>
      <c r="M19" s="201" t="s">
        <v>173</v>
      </c>
      <c r="N19" s="120" t="str">
        <f>IFERROR(IF(COUNTIF(职业!$V$3:$V$11,$O19)=1,"★",IF(COUNTIF(职业!$Y$3:$Z$3,$O19),"☆",IF(COUNTIF(职业!$Y$5:$Z$5,$O19),"⊙",IF(COUNTIF(职业!$Y$7:$Z$7,$O19),"※",IF(COUNTIF(职业!$Y$9:$AA$9,$O19),"×"," ")))))," ")</f>
        <v xml:space="preserve"> </v>
      </c>
      <c r="O19" s="493" t="s">
        <v>90</v>
      </c>
      <c r="P19" s="494"/>
      <c r="Q19" s="221">
        <v>10</v>
      </c>
      <c r="R19" s="226"/>
      <c r="S19" s="226"/>
      <c r="T19" s="226"/>
      <c r="U19" s="221">
        <f t="shared" si="3"/>
        <v>10</v>
      </c>
      <c r="V19" s="221">
        <f t="shared" si="4"/>
        <v>5</v>
      </c>
      <c r="W19" s="230">
        <f t="shared" si="5"/>
        <v>2</v>
      </c>
      <c r="Z19" s="43"/>
      <c r="AA19" s="43"/>
      <c r="AB19" s="43"/>
    </row>
    <row r="20" spans="2:28" ht="16.5" customHeight="1" x14ac:dyDescent="0.15">
      <c r="B20" s="205" t="s">
        <v>173</v>
      </c>
      <c r="C20" s="121" t="str">
        <f>IFERROR(IF(COUNTIF(职业!$V$3:$V$11,$D20)=1,"★",IF(COUNTIF(职业!$Y$3:$Z$3,$D20),"☆",IF(COUNTIF(职业!$Y$5:$Z$5,$D20),"⊙",IF(COUNTIF(职业!$Y$7:$Z$7,$D20),"※",IF(COUNTIF(职业!$Y$9:$AA$9,$D20),"×"," ")))))," ")</f>
        <v xml:space="preserve"> </v>
      </c>
      <c r="D20" s="215" t="s">
        <v>852</v>
      </c>
      <c r="E20" s="264"/>
      <c r="F20" s="74">
        <v>5</v>
      </c>
      <c r="G20" s="227"/>
      <c r="H20" s="227"/>
      <c r="I20" s="227"/>
      <c r="J20" s="74">
        <f t="shared" si="0"/>
        <v>5</v>
      </c>
      <c r="K20" s="74">
        <f t="shared" si="1"/>
        <v>2</v>
      </c>
      <c r="L20" s="223">
        <f t="shared" si="2"/>
        <v>1</v>
      </c>
      <c r="M20" s="202" t="s">
        <v>173</v>
      </c>
      <c r="N20" s="121" t="str">
        <f>IFERROR(IF(COUNTIF(职业!$V$3:$V$11,$O20)=1,"★",IF(COUNTIF(职业!$Y$3:$Z$3,$O20),"☆",IF(COUNTIF(职业!$Y$5:$Z$5,$O20),"⊙",IF(COUNTIF(职业!$Y$7:$Z$7,$O20),"※",IF(COUNTIF(职业!$Y$9:$AA$9,$O20),"×"," ")))))," ")</f>
        <v xml:space="preserve"> </v>
      </c>
      <c r="O20" s="489" t="s">
        <v>197</v>
      </c>
      <c r="P20" s="490"/>
      <c r="Q20" s="74">
        <v>1</v>
      </c>
      <c r="R20" s="227"/>
      <c r="S20" s="227"/>
      <c r="T20" s="227"/>
      <c r="U20" s="74">
        <f t="shared" si="3"/>
        <v>1</v>
      </c>
      <c r="V20" s="74">
        <f t="shared" si="4"/>
        <v>0</v>
      </c>
      <c r="W20" s="231">
        <f t="shared" si="5"/>
        <v>0</v>
      </c>
      <c r="Z20" s="43"/>
      <c r="AA20" s="43"/>
      <c r="AB20" s="43"/>
    </row>
    <row r="21" spans="2:28" ht="16.5" customHeight="1" x14ac:dyDescent="0.2">
      <c r="B21" s="204" t="s">
        <v>173</v>
      </c>
      <c r="C21" s="120" t="str">
        <f>IFERROR(IF(COUNTIF(职业!$V$3:$V$11,$D21)=1,"★",IF(COUNTIF(职业!$Y$3:$Z$3,$D21),"☆",IF(COUNTIF(职业!$Y$5:$Z$5,$D21),"⊙",IF(COUNTIF(职业!$Y$7:$Z$7,$D21),"※",IF(COUNTIF(职业!$Y$9:$AA$9,$D21),"×"," ")))))," ")</f>
        <v xml:space="preserve"> </v>
      </c>
      <c r="D21" s="214" t="s">
        <v>853</v>
      </c>
      <c r="E21" s="263"/>
      <c r="F21" s="221">
        <v>5</v>
      </c>
      <c r="G21" s="226"/>
      <c r="H21" s="226"/>
      <c r="I21" s="226"/>
      <c r="J21" s="221">
        <f t="shared" si="0"/>
        <v>5</v>
      </c>
      <c r="K21" s="221">
        <f t="shared" si="1"/>
        <v>2</v>
      </c>
      <c r="L21" s="222">
        <f t="shared" si="2"/>
        <v>1</v>
      </c>
      <c r="M21" s="201" t="s">
        <v>173</v>
      </c>
      <c r="N21" s="120" t="str">
        <f>IFERROR(IF(COUNTIF(职业!$V$3:$V$11,$O21)=1,"★",IF(COUNTIF(职业!$Y$3:$Z$3,$O21),"☆",IF(COUNTIF(职业!$Y$5:$Z$5,$O21),"⊙",IF(COUNTIF(职业!$Y$7:$Z$7,$O21),"※",IF(COUNTIF(职业!$Y$9:$AA$9,$O21),"×"," ")))))," ")</f>
        <v xml:space="preserve"> </v>
      </c>
      <c r="O21" s="493" t="s">
        <v>260</v>
      </c>
      <c r="P21" s="494"/>
      <c r="Q21" s="221">
        <v>10</v>
      </c>
      <c r="R21" s="226"/>
      <c r="S21" s="226"/>
      <c r="T21" s="226"/>
      <c r="U21" s="221">
        <f t="shared" si="3"/>
        <v>10</v>
      </c>
      <c r="V21" s="221">
        <f t="shared" si="4"/>
        <v>5</v>
      </c>
      <c r="W21" s="230">
        <f t="shared" si="5"/>
        <v>2</v>
      </c>
      <c r="Z21" s="43"/>
      <c r="AA21" s="43"/>
      <c r="AB21" s="43"/>
    </row>
    <row r="22" spans="2:28" ht="17.25" x14ac:dyDescent="0.15">
      <c r="B22" s="205" t="s">
        <v>173</v>
      </c>
      <c r="C22" s="121" t="str">
        <f>IFERROR(IF(COUNTIF(职业!$V$3:$V$11,$D22)=1,"★",IF(COUNTIF(职业!$Y$3:$Z$3,$D22),"☆",IF(COUNTIF(职业!$Y$5:$Z$5,$D22),"⊙",IF(COUNTIF(职业!$Y$7:$Z$7,$D22),"※",IF(COUNTIF(职业!$Y$9:$AA$9,$D22),"×"," ")))))," ")&amp;CHAR(10)&amp;IF($K$9=" "," ","☯")</f>
        <v xml:space="preserve"> 
 </v>
      </c>
      <c r="D22" s="489" t="s">
        <v>194</v>
      </c>
      <c r="E22" s="490"/>
      <c r="F22" s="74">
        <v>15</v>
      </c>
      <c r="G22" s="227"/>
      <c r="H22" s="227"/>
      <c r="I22" s="227"/>
      <c r="J22" s="74">
        <f t="shared" si="0"/>
        <v>15</v>
      </c>
      <c r="K22" s="74">
        <f t="shared" si="1"/>
        <v>7</v>
      </c>
      <c r="L22" s="223">
        <f t="shared" si="2"/>
        <v>3</v>
      </c>
      <c r="M22" s="202" t="s">
        <v>173</v>
      </c>
      <c r="N22" s="121" t="str">
        <f>IFERROR(IF(COUNTIF(职业!$V$3:$V$11,$O22)=1,"★",IF(COUNTIF(职业!$Y$3:$Z$3,$O22),"☆",IF(COUNTIF(职业!$Y$5:$Z$5,$O22),"⊙",IF(COUNTIF(职业!$Y$7:$Z$7,$O22),"※",IF(COUNTIF(职业!$Y$9:$AA$9,$O22),"×"," ")))))," ")</f>
        <v xml:space="preserve"> </v>
      </c>
      <c r="O22" s="489" t="s">
        <v>261</v>
      </c>
      <c r="P22" s="490"/>
      <c r="Q22" s="74">
        <v>10</v>
      </c>
      <c r="R22" s="227"/>
      <c r="S22" s="227"/>
      <c r="T22" s="227"/>
      <c r="U22" s="74">
        <f t="shared" si="3"/>
        <v>10</v>
      </c>
      <c r="V22" s="74">
        <f t="shared" si="4"/>
        <v>5</v>
      </c>
      <c r="W22" s="231">
        <f t="shared" si="5"/>
        <v>2</v>
      </c>
      <c r="Z22" s="43"/>
      <c r="AA22" s="43"/>
    </row>
    <row r="23" spans="2:28" ht="17.25" x14ac:dyDescent="0.2">
      <c r="B23" s="204" t="s">
        <v>173</v>
      </c>
      <c r="C23" s="120" t="str">
        <f>IFERROR(IF(COUNTIF(职业!$V$3:$V$11,$D23)=1,"★",IF(COUNTIF(职业!$Y$3:$Z$3,$D23),"☆",IF(COUNTIF(职业!$Y$5:$Z$5,$D23),"⊙",IF(COUNTIF(职业!$Y$7:$Z$7,$D23),"※",IF(COUNTIF(职业!$Y$9:$AA$9,$D23),"×"," ")))))," ")</f>
        <v xml:space="preserve"> </v>
      </c>
      <c r="D23" s="491" t="s">
        <v>79</v>
      </c>
      <c r="E23" s="492"/>
      <c r="F23" s="221">
        <v>20</v>
      </c>
      <c r="G23" s="226"/>
      <c r="H23" s="226"/>
      <c r="I23" s="226"/>
      <c r="J23" s="221">
        <f t="shared" si="0"/>
        <v>20</v>
      </c>
      <c r="K23" s="221">
        <f t="shared" si="1"/>
        <v>10</v>
      </c>
      <c r="L23" s="222">
        <f t="shared" si="2"/>
        <v>4</v>
      </c>
      <c r="M23" s="201" t="s">
        <v>173</v>
      </c>
      <c r="N23" s="120" t="str">
        <f>IFERROR(IF(COUNTIF(职业!$V$3:$V$11,$O23)=1,"★",IF(COUNTIF(职业!$Y$3:$Z$3,$O23),"☆",IF(COUNTIF(职业!$Y$5:$Z$5,$O23),"⊙",IF(COUNTIF(职业!$Y$7:$Z$7,$O23),"※",IF(COUNTIF(职业!$Y$9:$AA$9,$O23),"×"," ")))))," ")</f>
        <v xml:space="preserve"> </v>
      </c>
      <c r="O23" s="493" t="s">
        <v>91</v>
      </c>
      <c r="P23" s="494"/>
      <c r="Q23" s="221">
        <v>5</v>
      </c>
      <c r="R23" s="226"/>
      <c r="S23" s="226"/>
      <c r="T23" s="226"/>
      <c r="U23" s="221">
        <f t="shared" si="3"/>
        <v>5</v>
      </c>
      <c r="V23" s="221">
        <f t="shared" si="4"/>
        <v>2</v>
      </c>
      <c r="W23" s="230">
        <f t="shared" si="5"/>
        <v>1</v>
      </c>
      <c r="Z23" s="43"/>
      <c r="AA23" s="43"/>
      <c r="AB23" s="197"/>
    </row>
    <row r="24" spans="2:28" ht="17.25" x14ac:dyDescent="0.2">
      <c r="B24" s="205" t="s">
        <v>173</v>
      </c>
      <c r="C24" s="121" t="str">
        <f>IFERROR(IF(COUNTIF(职业!$V$3:$V$11,$D24)=1,"★",IF(COUNTIF(职业!$Y$3:$Z$3,$D24),"☆",IF(COUNTIF(职业!$Y$5:$Z$5,$D24),"⊙",IF(COUNTIF(职业!$Y$7:$Z$7,$D24),"※",IF(COUNTIF(职业!$Y$9:$AA$9,$D24),"×"," ")))))," ")</f>
        <v xml:space="preserve"> </v>
      </c>
      <c r="D24" s="489" t="s">
        <v>867</v>
      </c>
      <c r="E24" s="490"/>
      <c r="F24" s="74">
        <v>5</v>
      </c>
      <c r="G24" s="227"/>
      <c r="H24" s="227">
        <v>90</v>
      </c>
      <c r="I24" s="227"/>
      <c r="J24" s="74">
        <f t="shared" si="0"/>
        <v>95</v>
      </c>
      <c r="K24" s="74">
        <f t="shared" si="1"/>
        <v>47</v>
      </c>
      <c r="L24" s="223">
        <f t="shared" si="2"/>
        <v>19</v>
      </c>
      <c r="M24" s="202" t="s">
        <v>173</v>
      </c>
      <c r="N24" s="121" t="str">
        <f>IFERROR(IF(COUNTIF(职业!$V$3:$V$11,$O24)=1,"★",IF(COUNTIF(职业!$Y$3:$Z$3,$O24),"☆",IF(COUNTIF(职业!$Y$5:$Z$5,$O24),"⊙",IF(COUNTIF(职业!$Y$7:$Z$7,$O24),"※",IF(COUNTIF(职业!$Y$9:$AA$9,$O24),"×"," ")))))," ")</f>
        <v xml:space="preserve"> </v>
      </c>
      <c r="O24" s="489" t="s">
        <v>92</v>
      </c>
      <c r="P24" s="490"/>
      <c r="Q24" s="74">
        <v>1</v>
      </c>
      <c r="R24" s="227"/>
      <c r="S24" s="227">
        <v>80</v>
      </c>
      <c r="T24" s="227"/>
      <c r="U24" s="74">
        <f t="shared" si="3"/>
        <v>81</v>
      </c>
      <c r="V24" s="74">
        <f t="shared" si="4"/>
        <v>40</v>
      </c>
      <c r="W24" s="231">
        <f t="shared" si="5"/>
        <v>16</v>
      </c>
      <c r="Z24" s="43"/>
      <c r="AA24" s="43"/>
      <c r="AB24" s="197"/>
    </row>
    <row r="25" spans="2:28" ht="17.25" x14ac:dyDescent="0.15">
      <c r="B25" s="204"/>
      <c r="C25" s="120" t="str">
        <f>IFERROR(IF(COUNTIF(职业!$V$3:$V$11,$D25)=1,"★",IF(COUNTIF(职业!$Y$3:$Z$3,$D25),"☆",IF(COUNTIF(职业!$Y$5:$Z$5,$D25),"⊙",IF(COUNTIF(职业!$Y$7:$Z$7,$D25),"※",IF(COUNTIF(职业!$Y$9:$AA$9,$D25),"×"," ")))))," ")</f>
        <v xml:space="preserve"> </v>
      </c>
      <c r="D25" s="491" t="s">
        <v>160</v>
      </c>
      <c r="E25" s="492"/>
      <c r="F25" s="221">
        <v>5</v>
      </c>
      <c r="G25" s="226"/>
      <c r="H25" s="226">
        <v>70</v>
      </c>
      <c r="I25" s="226"/>
      <c r="J25" s="221">
        <f>SUM(F25:I25)</f>
        <v>75</v>
      </c>
      <c r="K25" s="221">
        <f t="shared" si="1"/>
        <v>37</v>
      </c>
      <c r="L25" s="222">
        <f t="shared" si="2"/>
        <v>15</v>
      </c>
      <c r="M25" s="201" t="s">
        <v>173</v>
      </c>
      <c r="N25" s="120" t="str">
        <f>IFERROR(IF(COUNTIF(职业!$V$3:$V$11,$O25)=1,"★",IF(COUNTIF(职业!$Y$3:$Z$3,$O25),"☆",IF(COUNTIF(职业!$Y$5:$Z$5,$O25),"⊙",IF(COUNTIF(职业!$Y$7:$Z$7,$O25),"※",IF(COUNTIF(职业!$Y$9:$AA$9,$O25),"×"," ")))))," ")&amp;CHAR(10)&amp;IF($K$9=" "," ","☯")</f>
        <v xml:space="preserve"> 
 </v>
      </c>
      <c r="O25" s="493" t="s">
        <v>61</v>
      </c>
      <c r="P25" s="494"/>
      <c r="Q25" s="221">
        <v>10</v>
      </c>
      <c r="R25" s="226"/>
      <c r="S25" s="226"/>
      <c r="T25" s="226">
        <v>80</v>
      </c>
      <c r="U25" s="221">
        <f t="shared" si="3"/>
        <v>90</v>
      </c>
      <c r="V25" s="221">
        <f t="shared" si="4"/>
        <v>45</v>
      </c>
      <c r="W25" s="230">
        <f t="shared" si="5"/>
        <v>18</v>
      </c>
      <c r="Z25" s="43"/>
      <c r="AA25" s="43"/>
      <c r="AB25" s="43"/>
    </row>
    <row r="26" spans="2:28" ht="17.25" x14ac:dyDescent="0.15">
      <c r="B26" s="205"/>
      <c r="C26" s="121" t="str">
        <f>IFERROR(IF(COUNTIF(职业!$V$3:$V$11,$D26)=1,"★",IF(COUNTIF(职业!$Y$3:$Z$3,$D26),"☆",IF(COUNTIF(职业!$Y$5:$Z$5,$D26),"⊙",IF(COUNTIF(职业!$Y$7:$Z$7,$D26),"※",IF(COUNTIF(职业!$Y$9:$AA$9,$D26),"×"," ")))))," ")</f>
        <v xml:space="preserve"> </v>
      </c>
      <c r="D26" s="489" t="s">
        <v>80</v>
      </c>
      <c r="E26" s="490"/>
      <c r="F26" s="74">
        <v>0</v>
      </c>
      <c r="G26" s="227">
        <v>90</v>
      </c>
      <c r="H26" s="74" t="s">
        <v>26</v>
      </c>
      <c r="I26" s="74" t="s">
        <v>26</v>
      </c>
      <c r="J26" s="74">
        <f t="shared" si="0"/>
        <v>90</v>
      </c>
      <c r="K26" s="74">
        <f t="shared" si="1"/>
        <v>45</v>
      </c>
      <c r="L26" s="223">
        <f t="shared" si="2"/>
        <v>18</v>
      </c>
      <c r="M26" s="202" t="s">
        <v>173</v>
      </c>
      <c r="N26" s="121" t="str">
        <f>IFERROR(IF(COUNTIF(职业!$V$3:$V$11,$O26)=1,"★",IF(COUNTIF(职业!$Y$3:$Z$3,$O26),"☆",IF(COUNTIF(职业!$Y$5:$Z$5,$O26),"⊙",IF(COUNTIF(职业!$Y$7:$Z$7,$O26),"※",IF(COUNTIF(职业!$Y$9:$AA$9,$O26),"×"," ")))))," ")</f>
        <v xml:space="preserve"> </v>
      </c>
      <c r="O26" s="220" t="s">
        <v>871</v>
      </c>
      <c r="P26" s="266" t="s">
        <v>1309</v>
      </c>
      <c r="Q26" s="74">
        <v>1</v>
      </c>
      <c r="R26" s="227"/>
      <c r="S26" s="227"/>
      <c r="T26" s="227">
        <v>60</v>
      </c>
      <c r="U26" s="74">
        <f t="shared" si="3"/>
        <v>61</v>
      </c>
      <c r="V26" s="74">
        <f t="shared" si="4"/>
        <v>30</v>
      </c>
      <c r="W26" s="231">
        <f t="shared" si="5"/>
        <v>12</v>
      </c>
      <c r="Z26" s="43"/>
      <c r="AA26" s="43"/>
      <c r="AB26" s="43"/>
    </row>
    <row r="27" spans="2:28" ht="17.25" x14ac:dyDescent="0.15">
      <c r="B27" s="204" t="s">
        <v>173</v>
      </c>
      <c r="C27" s="120" t="str">
        <f>IFERROR(IF(COUNTIF(职业!$V$3:$V$11,$D27)=1,"★",IF(COUNTIF(职业!$Y$3:$Z$3,$D27),"☆",IF(COUNTIF(职业!$Y$5:$Z$5,$D27),"⊙",IF(COUNTIF(职业!$Y$7:$Z$7,$D27),"※",IF(COUNTIF(职业!$Y$9:$AA$9,$D27),"×"," ")))))," ")</f>
        <v xml:space="preserve"> </v>
      </c>
      <c r="D27" s="491" t="s">
        <v>81</v>
      </c>
      <c r="E27" s="492"/>
      <c r="F27" s="221">
        <v>5</v>
      </c>
      <c r="G27" s="226"/>
      <c r="H27" s="226"/>
      <c r="I27" s="226"/>
      <c r="J27" s="221">
        <f t="shared" si="0"/>
        <v>5</v>
      </c>
      <c r="K27" s="221">
        <f t="shared" si="1"/>
        <v>2</v>
      </c>
      <c r="L27" s="222">
        <f t="shared" si="2"/>
        <v>1</v>
      </c>
      <c r="M27" s="201" t="s">
        <v>173</v>
      </c>
      <c r="N27" s="120" t="str">
        <f>IFERROR(IF(COUNTIF(职业!$V$3:$V$11,$O27)=1,"★",IF(COUNTIF(职业!$Y$3:$Z$3,$O27),"☆",IF(COUNTIF(职业!$Y$5:$Z$5,$O27),"⊙",IF(COUNTIF(职业!$Y$7:$Z$7,$O27),"※",IF(COUNTIF(职业!$Y$9:$AA$9,$O27),"×"," ")))))," ")</f>
        <v xml:space="preserve"> </v>
      </c>
      <c r="O27" s="493" t="s">
        <v>93</v>
      </c>
      <c r="P27" s="494"/>
      <c r="Q27" s="221">
        <v>1</v>
      </c>
      <c r="R27" s="226"/>
      <c r="S27" s="226"/>
      <c r="T27" s="226">
        <v>80</v>
      </c>
      <c r="U27" s="221">
        <f t="shared" si="3"/>
        <v>81</v>
      </c>
      <c r="V27" s="221">
        <f t="shared" si="4"/>
        <v>40</v>
      </c>
      <c r="W27" s="230">
        <f t="shared" si="5"/>
        <v>16</v>
      </c>
      <c r="Z27" s="43"/>
      <c r="AA27" s="43"/>
      <c r="AB27" s="43"/>
    </row>
    <row r="28" spans="2:28" ht="17.25" x14ac:dyDescent="0.15">
      <c r="B28" s="205" t="s">
        <v>173</v>
      </c>
      <c r="C28" s="121" t="str">
        <f>IFERROR(IF(COUNTIF(职业!$V$3:$V$11,$D28)=1,"★",IF(COUNTIF(职业!$Y$3:$Z$3,$D28),"☆",IF(COUNTIF(职业!$Y$5:$Z$5,$D28),"⊙",IF(COUNTIF(职业!$Y$7:$Z$7,$D28),"※",IF(COUNTIF(职业!$Y$9:$AA$9,$D28),"×"," ")))))," ")</f>
        <v xml:space="preserve"> </v>
      </c>
      <c r="D28" s="489" t="s">
        <v>82</v>
      </c>
      <c r="E28" s="490"/>
      <c r="F28" s="74">
        <f>INT(M3/2)</f>
        <v>0</v>
      </c>
      <c r="G28" s="227"/>
      <c r="H28" s="227"/>
      <c r="I28" s="227"/>
      <c r="J28" s="74">
        <f t="shared" si="0"/>
        <v>0</v>
      </c>
      <c r="K28" s="74">
        <f t="shared" si="1"/>
        <v>0</v>
      </c>
      <c r="L28" s="223">
        <f t="shared" si="2"/>
        <v>0</v>
      </c>
      <c r="M28" s="202" t="s">
        <v>173</v>
      </c>
      <c r="N28" s="121" t="str">
        <f>IFERROR(IF(COUNTIF(职业!$V$3:$V$11,$O28)=1,"★",IF(COUNTIF(职业!$Y$3:$Z$3,$O28),"☆",IF(COUNTIF(职业!$Y$5:$Z$5,$O28),"⊙",IF(COUNTIF(职业!$Y$7:$Z$7,$O28),"※",IF(COUNTIF(职业!$Y$9:$AA$9,$O28),"×"," ")))))," ")</f>
        <v xml:space="preserve"> </v>
      </c>
      <c r="O28" s="489" t="s">
        <v>94</v>
      </c>
      <c r="P28" s="490"/>
      <c r="Q28" s="74">
        <v>10</v>
      </c>
      <c r="R28" s="227"/>
      <c r="S28" s="227"/>
      <c r="T28" s="227"/>
      <c r="U28" s="74">
        <f t="shared" si="3"/>
        <v>10</v>
      </c>
      <c r="V28" s="74">
        <f t="shared" si="4"/>
        <v>5</v>
      </c>
      <c r="W28" s="231">
        <f t="shared" si="5"/>
        <v>2</v>
      </c>
      <c r="Z28" s="43"/>
      <c r="AA28" s="43"/>
      <c r="AB28" s="43"/>
    </row>
    <row r="29" spans="2:28" ht="17.25" x14ac:dyDescent="0.15">
      <c r="B29" s="204" t="s">
        <v>173</v>
      </c>
      <c r="C29" s="120" t="str">
        <f>IFERROR(IF(COUNTIF(职业!$V$3:$V$11,$D29)=1,"★",IF(COUNTIF(职业!$Y$3:$Z$3,$D29),"☆",IF(COUNTIF(职业!$Y$5:$Z$5,$D29),"⊙",IF(COUNTIF(职业!$Y$7:$Z$7,$D29),"※",IF(COUNTIF(职业!$Y$9:$AA$9,$D29),"×"," ")))))," ")</f>
        <v xml:space="preserve"> </v>
      </c>
      <c r="D29" s="491" t="s">
        <v>83</v>
      </c>
      <c r="E29" s="492"/>
      <c r="F29" s="221">
        <v>20</v>
      </c>
      <c r="G29" s="226"/>
      <c r="H29" s="226"/>
      <c r="I29" s="226">
        <v>60</v>
      </c>
      <c r="J29" s="221">
        <f t="shared" si="0"/>
        <v>80</v>
      </c>
      <c r="K29" s="221">
        <f t="shared" si="1"/>
        <v>40</v>
      </c>
      <c r="L29" s="222">
        <f t="shared" si="2"/>
        <v>16</v>
      </c>
      <c r="M29" s="201" t="s">
        <v>173</v>
      </c>
      <c r="N29" s="120" t="str">
        <f>IFERROR(IF(COUNTIF(职业!$V$3:$V$11,$O29)=1,"★",IF(COUNTIF(职业!$Y$3:$Z$3,$O29),"☆",IF(COUNTIF(职业!$Y$5:$Z$5,$O29),"⊙",IF(COUNTIF(职业!$Y$7:$Z$7,$O29),"※",IF(COUNTIF(职业!$Y$9:$AA$9,$O29),"×"," ")))))," ")</f>
        <v xml:space="preserve"> </v>
      </c>
      <c r="O29" s="493" t="s">
        <v>537</v>
      </c>
      <c r="P29" s="494"/>
      <c r="Q29" s="221">
        <v>5</v>
      </c>
      <c r="R29" s="226"/>
      <c r="S29" s="226"/>
      <c r="T29" s="226"/>
      <c r="U29" s="221">
        <f t="shared" si="3"/>
        <v>5</v>
      </c>
      <c r="V29" s="221">
        <f t="shared" si="4"/>
        <v>2</v>
      </c>
      <c r="W29" s="230">
        <f t="shared" si="5"/>
        <v>1</v>
      </c>
      <c r="Z29" s="43"/>
      <c r="AA29" s="43"/>
      <c r="AB29" s="43"/>
    </row>
    <row r="30" spans="2:28" ht="17.25" x14ac:dyDescent="0.2">
      <c r="B30" s="205" t="s">
        <v>173</v>
      </c>
      <c r="C30" s="121" t="str">
        <f>IFERROR(IF(COUNTIF(职业!$V$3:$V$11,$D30)=1,"★",IF(COUNTIF(职业!$Y$3:$Z$3,$D30),"☆",IF(COUNTIF(职业!$Y$5:$Z$5,$D30),"⊙",IF(COUNTIF(职业!$Y$7:$Z$7,$D30),"※",IF(COUNTIF(职业!$Y$9:$AA$9,$D30),"×"," ")))))," ")</f>
        <v xml:space="preserve"> </v>
      </c>
      <c r="D30" s="489" t="s">
        <v>84</v>
      </c>
      <c r="E30" s="490"/>
      <c r="F30" s="74">
        <v>10</v>
      </c>
      <c r="G30" s="227"/>
      <c r="H30" s="227" t="s">
        <v>954</v>
      </c>
      <c r="I30" s="228">
        <v>80</v>
      </c>
      <c r="J30" s="74">
        <f t="shared" si="0"/>
        <v>90</v>
      </c>
      <c r="K30" s="74">
        <f t="shared" si="1"/>
        <v>45</v>
      </c>
      <c r="L30" s="223">
        <f t="shared" si="2"/>
        <v>18</v>
      </c>
      <c r="M30" s="202" t="s">
        <v>173</v>
      </c>
      <c r="N30" s="121" t="str">
        <f>IFERROR(IF(COUNTIF(职业!$V$3:$V$11,$O30)=1,"★",IF(COUNTIF(职业!$Y$3:$Z$3,$O30),"☆",IF(COUNTIF(职业!$Y$5:$Z$5,$O30),"⊙",IF(COUNTIF(职业!$Y$7:$Z$7,$O30),"※",IF(COUNTIF(职业!$Y$9:$AA$9,$O30),"×"," ")))))," ")</f>
        <v xml:space="preserve"> </v>
      </c>
      <c r="O30" s="215" t="s">
        <v>854</v>
      </c>
      <c r="P30" s="270" t="s">
        <v>1310</v>
      </c>
      <c r="Q30" s="74">
        <v>1</v>
      </c>
      <c r="R30" s="227"/>
      <c r="S30" s="227">
        <v>55</v>
      </c>
      <c r="T30" s="227">
        <v>25</v>
      </c>
      <c r="U30" s="74">
        <f t="shared" si="3"/>
        <v>81</v>
      </c>
      <c r="V30" s="74">
        <f t="shared" si="4"/>
        <v>40</v>
      </c>
      <c r="W30" s="231">
        <f t="shared" si="5"/>
        <v>16</v>
      </c>
      <c r="Z30" s="43"/>
      <c r="AA30" s="43"/>
      <c r="AB30" s="43"/>
    </row>
    <row r="31" spans="2:28" ht="17.25" x14ac:dyDescent="0.15">
      <c r="B31" s="204" t="s">
        <v>173</v>
      </c>
      <c r="C31" s="120" t="str">
        <f>IFERROR(IF(COUNTIF(职业!$V$3:$V$11,$D31)=1,"★",IF(COUNTIF(职业!$Y$3:$Z$3,$D31),"☆",IF(COUNTIF(职业!$Y$5:$Z$5,$D31),"⊙",IF(COUNTIF(职业!$Y$7:$Z$7,$D31),"※",IF(COUNTIF(职业!$Y$9:$AA$9,$D31),"×"," ")))))," ")</f>
        <v xml:space="preserve"> </v>
      </c>
      <c r="D31" s="491" t="s">
        <v>847</v>
      </c>
      <c r="E31" s="492"/>
      <c r="F31" s="221">
        <v>1</v>
      </c>
      <c r="G31" s="226"/>
      <c r="H31" s="226"/>
      <c r="I31" s="226">
        <v>95</v>
      </c>
      <c r="J31" s="221">
        <f t="shared" si="0"/>
        <v>96</v>
      </c>
      <c r="K31" s="221">
        <f t="shared" si="1"/>
        <v>48</v>
      </c>
      <c r="L31" s="222">
        <f t="shared" si="2"/>
        <v>19</v>
      </c>
      <c r="M31" s="201" t="s">
        <v>173</v>
      </c>
      <c r="N31" s="120" t="str">
        <f>IFERROR(IF(COUNTIF(职业!$V$3:$V$11,$O31)=1,"★",IF(COUNTIF(职业!$Y$3:$Z$3,$O31),"☆",IF(COUNTIF(职业!$Y$5:$Z$5,$O31),"⊙",IF(COUNTIF(职业!$Y$7:$Z$7,$O31),"※",IF(COUNTIF(职业!$Y$9:$AA$9,$O31),"×"," ")))))," ")</f>
        <v xml:space="preserve"> </v>
      </c>
      <c r="O31" s="218" t="s">
        <v>855</v>
      </c>
      <c r="P31" s="271"/>
      <c r="Q31" s="221">
        <v>1</v>
      </c>
      <c r="R31" s="226"/>
      <c r="S31" s="226"/>
      <c r="T31" s="226"/>
      <c r="U31" s="221">
        <f t="shared" si="3"/>
        <v>1</v>
      </c>
      <c r="V31" s="221">
        <f t="shared" si="4"/>
        <v>0</v>
      </c>
      <c r="W31" s="230">
        <f t="shared" si="5"/>
        <v>0</v>
      </c>
      <c r="Z31" s="43"/>
      <c r="AA31" s="43"/>
      <c r="AB31" s="43"/>
    </row>
    <row r="32" spans="2:28" ht="17.25" x14ac:dyDescent="0.15">
      <c r="B32" s="205" t="s">
        <v>173</v>
      </c>
      <c r="C32" s="121" t="str">
        <f>IFERROR(IF(COUNTIF(职业!$V$3:$V$11,$D32)=1,"★",IF(COUNTIF(职业!$Y$3:$Z$3,$D32),"☆",IF(COUNTIF(职业!$Y$5:$Z$5,$D32),"⊙",IF(COUNTIF(职业!$Y$7:$Z$7,$D32),"※",IF(COUNTIF(职业!$Y$9:$AA$9,$D32),"×"," ")))))," ")&amp;CHAR(10)&amp;IF($K$9=" "," ","☯")</f>
        <v xml:space="preserve"> 
 </v>
      </c>
      <c r="D32" s="489" t="s">
        <v>85</v>
      </c>
      <c r="E32" s="490"/>
      <c r="F32" s="74">
        <v>5</v>
      </c>
      <c r="G32" s="227"/>
      <c r="H32" s="227"/>
      <c r="I32" s="227"/>
      <c r="J32" s="74">
        <f t="shared" si="0"/>
        <v>5</v>
      </c>
      <c r="K32" s="74">
        <f t="shared" si="1"/>
        <v>2</v>
      </c>
      <c r="L32" s="223">
        <f t="shared" si="2"/>
        <v>1</v>
      </c>
      <c r="M32" s="202" t="s">
        <v>173</v>
      </c>
      <c r="N32" s="121" t="str">
        <f>IFERROR(IF(COUNTIF(职业!$V$3:$V$11,$O32)=1,"★",IF(COUNTIF(职业!$Y$3:$Z$3,$O32),"☆",IF(COUNTIF(职业!$Y$5:$Z$5,$O32),"⊙",IF(COUNTIF(职业!$Y$7:$Z$7,$O32),"※",IF(COUNTIF(职业!$Y$9:$AA$9,$O32),"×"," ")))))," ")</f>
        <v xml:space="preserve"> </v>
      </c>
      <c r="O32" s="220" t="s">
        <v>865</v>
      </c>
      <c r="P32" s="266"/>
      <c r="Q32" s="74">
        <v>1</v>
      </c>
      <c r="R32" s="227"/>
      <c r="S32" s="227"/>
      <c r="T32" s="227"/>
      <c r="U32" s="74">
        <f t="shared" si="3"/>
        <v>1</v>
      </c>
      <c r="V32" s="74">
        <f t="shared" si="4"/>
        <v>0</v>
      </c>
      <c r="W32" s="231">
        <f t="shared" si="5"/>
        <v>0</v>
      </c>
      <c r="Z32" s="43"/>
      <c r="AA32" s="43"/>
      <c r="AB32" s="43"/>
    </row>
    <row r="33" spans="1:28" ht="17.25" x14ac:dyDescent="0.15">
      <c r="A33" s="45"/>
      <c r="B33" s="204" t="s">
        <v>173</v>
      </c>
      <c r="C33" s="120" t="str">
        <f>IFERROR(IF(COUNTIF(职业!$V$3:$V$11,$E33)=1,"★",IF(COUNTIF(职业!$Y$3:$Z$3,$E33),"☆",IF(COUNTIF(职业!$Y$5:$Z$5,$E33),"⊙",IF(COUNTIF(职业!$Y$7:$Z$7,$E33),"※",IF(COUNTIF(职业!$Y$9:$AA$9,$E33),"×"," ")))))," ")</f>
        <v xml:space="preserve"> </v>
      </c>
      <c r="D33" s="216" t="s">
        <v>920</v>
      </c>
      <c r="E33" s="265" t="s">
        <v>900</v>
      </c>
      <c r="F33" s="225">
        <v>25</v>
      </c>
      <c r="G33" s="226"/>
      <c r="H33" s="226"/>
      <c r="I33" s="226"/>
      <c r="J33" s="221">
        <f t="shared" si="0"/>
        <v>25</v>
      </c>
      <c r="K33" s="221">
        <f t="shared" si="1"/>
        <v>12</v>
      </c>
      <c r="L33" s="222">
        <f t="shared" si="2"/>
        <v>5</v>
      </c>
      <c r="M33" s="201" t="s">
        <v>173</v>
      </c>
      <c r="N33" s="120" t="str">
        <f>IFERROR(IF(COUNTIF(职业!$V$3:$V$11,$O33)=1,"★",IF(COUNTIF(职业!$Y$3:$Z$3,$O33),"☆",IF(COUNTIF(职业!$Y$5:$Z$5,$O33),"⊙",IF(COUNTIF(职业!$Y$7:$Z$7,$O33),"※",IF(COUNTIF(职业!$Y$9:$AA$9,$O33),"×"," ")))))," ")</f>
        <v xml:space="preserve"> </v>
      </c>
      <c r="O33" s="493" t="s">
        <v>96</v>
      </c>
      <c r="P33" s="494"/>
      <c r="Q33" s="221">
        <v>10</v>
      </c>
      <c r="R33" s="226"/>
      <c r="S33" s="226"/>
      <c r="T33" s="226"/>
      <c r="U33" s="221">
        <f t="shared" si="3"/>
        <v>10</v>
      </c>
      <c r="V33" s="221">
        <f t="shared" si="4"/>
        <v>5</v>
      </c>
      <c r="W33" s="230">
        <f t="shared" si="5"/>
        <v>2</v>
      </c>
      <c r="Z33" s="43"/>
      <c r="AA33" s="43"/>
      <c r="AB33" s="43"/>
    </row>
    <row r="34" spans="1:28" ht="17.25" x14ac:dyDescent="0.15">
      <c r="A34" s="45"/>
      <c r="B34" s="205" t="s">
        <v>173</v>
      </c>
      <c r="C34" s="121" t="str">
        <f>IFERROR(IF(COUNTIF(职业!$V$3:$V$11,$D34)=1,"★",IF(COUNTIF(职业!$Y$3:$Z$3,$D34),"☆",IF(COUNTIF(职业!$Y$5:$Z$5,$D34),"⊙",IF(COUNTIF(职业!$Y$7:$Z$7,$D34),"※",IF(COUNTIF(职业!$Y$9:$AA$9,$D34),"×"," ")))))," ")</f>
        <v xml:space="preserve"> </v>
      </c>
      <c r="D34" s="215" t="s">
        <v>856</v>
      </c>
      <c r="E34" s="266" t="s">
        <v>1297</v>
      </c>
      <c r="F34" s="74">
        <f>IF(ISNA(LOOKUP(E34,分支技能!$H$4:$H$11,分支技能!$I$4:$I$11)),"0",LOOKUP(E34,分支技能!$H$4:$H$11,分支技能!$I$4:$I$11))</f>
        <v>20</v>
      </c>
      <c r="G34" s="227"/>
      <c r="H34" s="227"/>
      <c r="I34" s="227"/>
      <c r="J34" s="74">
        <f t="shared" si="0"/>
        <v>20</v>
      </c>
      <c r="K34" s="74">
        <f t="shared" si="1"/>
        <v>10</v>
      </c>
      <c r="L34" s="223">
        <f t="shared" si="2"/>
        <v>4</v>
      </c>
      <c r="M34" s="202" t="s">
        <v>173</v>
      </c>
      <c r="N34" s="121" t="str">
        <f>IFERROR(IF(COUNTIF(职业!$V$3:$V$11,$O34)=1,"★",IF(COUNTIF(职业!$Y$3:$Z$3,$O34),"☆",IF(COUNTIF(职业!$Y$5:$Z$5,$O34),"⊙",IF(COUNTIF(职业!$Y$7:$Z$7,$O34),"※",IF(COUNTIF(职业!$Y$9:$AA$9,$O34),"×"," ")))))," ")</f>
        <v xml:space="preserve"> </v>
      </c>
      <c r="O34" s="489" t="s">
        <v>262</v>
      </c>
      <c r="P34" s="490"/>
      <c r="Q34" s="74">
        <v>25</v>
      </c>
      <c r="R34" s="227"/>
      <c r="S34" s="227"/>
      <c r="T34" s="227"/>
      <c r="U34" s="74">
        <f t="shared" si="3"/>
        <v>25</v>
      </c>
      <c r="V34" s="74">
        <f t="shared" si="4"/>
        <v>12</v>
      </c>
      <c r="W34" s="231">
        <f t="shared" si="5"/>
        <v>5</v>
      </c>
      <c r="Z34" s="43"/>
      <c r="AA34" s="43"/>
      <c r="AB34" s="43"/>
    </row>
    <row r="35" spans="1:28" ht="17.25" x14ac:dyDescent="0.15">
      <c r="A35" s="45"/>
      <c r="B35" s="204" t="s">
        <v>173</v>
      </c>
      <c r="C35" s="120" t="str">
        <f>IFERROR(IF(COUNTIF(职业!$V$3:$V$11,$D35)=1,"★",IF(COUNTIF(职业!$Y$3:$Z$3,$D35),"☆",IF(COUNTIF(职业!$Y$5:$Z$5,$D35),"⊙",IF(COUNTIF(职业!$Y$7:$Z$7,$D35),"※",IF(COUNTIF(职业!$Y$9:$AA$9,$D35),"×"," ")))))," ")</f>
        <v xml:space="preserve"> </v>
      </c>
      <c r="D35" s="216" t="s">
        <v>857</v>
      </c>
      <c r="E35" s="267"/>
      <c r="F35" s="225" t="str">
        <f>IF(ISNA(LOOKUP(E35,分支技能!$H$4:$H$11,分支技能!$I$4:$I$11)),"0",LOOKUP(E35,分支技能!$H$4:$H$11,分支技能!$I$4:$I$11))</f>
        <v>0</v>
      </c>
      <c r="G35" s="226"/>
      <c r="H35" s="226"/>
      <c r="I35" s="226"/>
      <c r="J35" s="221">
        <f t="shared" si="0"/>
        <v>0</v>
      </c>
      <c r="K35" s="221">
        <f t="shared" si="1"/>
        <v>0</v>
      </c>
      <c r="L35" s="222">
        <f t="shared" si="2"/>
        <v>0</v>
      </c>
      <c r="M35" s="201" t="s">
        <v>173</v>
      </c>
      <c r="N35" s="120" t="str">
        <f>IFERROR(IF(COUNTIF(职业!$V$3:$V$11,$O35)=1,"★",IF(COUNTIF(职业!$Y$3:$Z$3,$O35),"☆",IF(COUNTIF(职业!$Y$5:$Z$5,$O35),"⊙",IF(COUNTIF(职业!$Y$7:$Z$7,$O35),"※",IF(COUNTIF(职业!$Y$9:$AA$9,$O35),"×"," ")))))," ")</f>
        <v xml:space="preserve"> </v>
      </c>
      <c r="O35" s="493" t="s">
        <v>97</v>
      </c>
      <c r="P35" s="494"/>
      <c r="Q35" s="221">
        <v>20</v>
      </c>
      <c r="R35" s="226"/>
      <c r="S35" s="226"/>
      <c r="T35" s="226"/>
      <c r="U35" s="221">
        <f>SUM(Q35:T35)</f>
        <v>20</v>
      </c>
      <c r="V35" s="221">
        <f>INT(U35/2)</f>
        <v>10</v>
      </c>
      <c r="W35" s="230">
        <f>INT(U35/5)</f>
        <v>4</v>
      </c>
      <c r="Z35" s="43"/>
      <c r="AA35" s="43"/>
      <c r="AB35" s="43"/>
    </row>
    <row r="36" spans="1:28" ht="16.5" customHeight="1" x14ac:dyDescent="0.2">
      <c r="A36" s="45"/>
      <c r="B36" s="205" t="s">
        <v>173</v>
      </c>
      <c r="C36" s="121" t="str">
        <f>IFERROR(IF(COUNTIF(职业!$V$3:$V$11,$E36)=1,"★",IF(COUNTIF(职业!$Y$3:$Z$3,$E36),"☆",IF(COUNTIF(职业!$Y$5:$Z$5,$E36),"⊙",IF(COUNTIF(职业!$Y$7:$Z$7,$E36),"※",IF(COUNTIF(职业!$Y$9:$AA$9,$E36),"×"," ")))))," ")</f>
        <v xml:space="preserve"> </v>
      </c>
      <c r="D36" s="217" t="s">
        <v>921</v>
      </c>
      <c r="E36" s="268" t="s">
        <v>908</v>
      </c>
      <c r="F36" s="74">
        <v>20</v>
      </c>
      <c r="G36" s="227"/>
      <c r="H36" s="227"/>
      <c r="I36" s="227">
        <v>55</v>
      </c>
      <c r="J36" s="74">
        <f t="shared" si="0"/>
        <v>75</v>
      </c>
      <c r="K36" s="74">
        <f t="shared" si="1"/>
        <v>37</v>
      </c>
      <c r="L36" s="223">
        <f t="shared" si="2"/>
        <v>15</v>
      </c>
      <c r="M36" s="283" t="s">
        <v>173</v>
      </c>
      <c r="N36" s="121" t="str">
        <f>IFERROR(IF(COUNTIF(职业!$V$3:$V$11,$O36)=1,"★",IF(COUNTIF(职业!$Y$3:$Z$3,$O36),"☆",IF(COUNTIF(职业!$Y$5:$Z$5,$O36),"⊙",IF(COUNTIF(职业!$Y$7:$Z$7,$O36),"※",IF(COUNTIF(职业!$Y$9:$AA$9,$O36),"×"," ")))))," ")</f>
        <v xml:space="preserve"> </v>
      </c>
      <c r="O36" s="489" t="s">
        <v>1271</v>
      </c>
      <c r="P36" s="490"/>
      <c r="Q36" s="74">
        <v>20</v>
      </c>
      <c r="R36" s="227"/>
      <c r="S36" s="227">
        <v>80</v>
      </c>
      <c r="T36" s="227"/>
      <c r="U36" s="74">
        <f t="shared" ref="U36:U54" si="6">SUM(Q36:T36)</f>
        <v>100</v>
      </c>
      <c r="V36" s="74">
        <f>INT(U36/2)</f>
        <v>50</v>
      </c>
      <c r="W36" s="231">
        <f>INT(U36/5)</f>
        <v>20</v>
      </c>
      <c r="Z36" s="43"/>
      <c r="AA36" s="43"/>
      <c r="AB36" s="43"/>
    </row>
    <row r="37" spans="1:28" ht="17.25" x14ac:dyDescent="0.15">
      <c r="A37" s="45"/>
      <c r="B37" s="204" t="s">
        <v>173</v>
      </c>
      <c r="C37" s="120" t="str">
        <f>IFERROR(IF(COUNTIF(职业!$V$3:$V$11,$D37)=1,"★",IF(COUNTIF(职业!$Y$3:$Z$3,$D37),"☆",IF(COUNTIF(职业!$Y$5:$Z$5,$D37),"⊙",IF(COUNTIF(职业!$Y$7:$Z$7,$D37),"※",IF(COUNTIF(职业!$Y$9:$AA$9,$D37),"×"," ")))))," ")</f>
        <v xml:space="preserve"> </v>
      </c>
      <c r="D37" s="218" t="s">
        <v>858</v>
      </c>
      <c r="E37" s="269" t="s">
        <v>1303</v>
      </c>
      <c r="F37" s="221">
        <f>IF(ISNA(LOOKUP(E37,分支技能!K4:K10,分支技能!L4:L10)),"0",LOOKUP(E37,分支技能!K4:K10,分支技能!L4:L10))</f>
        <v>25</v>
      </c>
      <c r="G37" s="226"/>
      <c r="H37" s="226"/>
      <c r="I37" s="226">
        <v>70</v>
      </c>
      <c r="J37" s="221">
        <f t="shared" si="0"/>
        <v>95</v>
      </c>
      <c r="K37" s="221">
        <f t="shared" si="1"/>
        <v>47</v>
      </c>
      <c r="L37" s="222">
        <f t="shared" si="2"/>
        <v>19</v>
      </c>
      <c r="M37" s="282" t="s">
        <v>173</v>
      </c>
      <c r="N37" s="120" t="str">
        <f>IFERROR(IF(COUNTIF(职业!$V$3:$V$11,$O37)=1,"★",IF(COUNTIF(职业!$Y$3:$Z$3,$O37),"☆",IF(COUNTIF(职业!$Y$5:$Z$5,$O37),"⊙",IF(COUNTIF(职业!$Y$7:$Z$7,$O37),"※",IF(COUNTIF(职业!$Y$9:$AA$9,$O37),"×"," ")))))," ")</f>
        <v xml:space="preserve"> </v>
      </c>
      <c r="O37" s="493" t="s">
        <v>1270</v>
      </c>
      <c r="P37" s="494"/>
      <c r="Q37" s="221">
        <v>5</v>
      </c>
      <c r="R37" s="226"/>
      <c r="S37" s="226"/>
      <c r="T37" s="226"/>
      <c r="U37" s="221">
        <f t="shared" si="6"/>
        <v>5</v>
      </c>
      <c r="V37" s="221">
        <f t="shared" ref="V37:V54" si="7">INT(U37/2)</f>
        <v>2</v>
      </c>
      <c r="W37" s="230">
        <f t="shared" ref="W37:W54" si="8">INT(U37/5)</f>
        <v>1</v>
      </c>
      <c r="Z37" s="43"/>
      <c r="AA37" s="43"/>
      <c r="AB37" s="43"/>
    </row>
    <row r="38" spans="1:28" ht="16.5" customHeight="1" x14ac:dyDescent="0.2">
      <c r="A38" s="45"/>
      <c r="B38" s="205" t="s">
        <v>173</v>
      </c>
      <c r="C38" s="121" t="str">
        <f>IFERROR(IF(COUNTIF(职业!$V$3:$V$11,$D38)=1,"★",IF(COUNTIF(职业!$Y$3:$Z$3,$D38),"☆",IF(COUNTIF(职业!$Y$5:$Z$5,$D38),"⊙",IF(COUNTIF(职业!$Y$7:$Z$7,$D38),"※",IF(COUNTIF(职业!$Y$9:$AA$9,$D38),"×"," ")))))," ")</f>
        <v xml:space="preserve"> </v>
      </c>
      <c r="D38" s="217" t="s">
        <v>859</v>
      </c>
      <c r="E38" s="264" t="s">
        <v>1304</v>
      </c>
      <c r="F38" s="74">
        <f>IF(ISNA(LOOKUP(E38,分支技能!K5:K11,分支技能!L5:L11)),"0",LOOKUP(E38,分支技能!K5:K11,分支技能!L5:L11))</f>
        <v>10</v>
      </c>
      <c r="G38" s="227"/>
      <c r="H38" s="227"/>
      <c r="I38" s="227">
        <v>60</v>
      </c>
      <c r="J38" s="74">
        <f t="shared" si="0"/>
        <v>70</v>
      </c>
      <c r="K38" s="74">
        <f t="shared" si="1"/>
        <v>35</v>
      </c>
      <c r="L38" s="223">
        <f t="shared" si="2"/>
        <v>14</v>
      </c>
      <c r="M38" s="283" t="s">
        <v>173</v>
      </c>
      <c r="N38" s="121" t="str">
        <f>IFERROR(IF(COUNTIF(职业!$V$3:$V$11,$O38)=1,"★",IF(COUNTIF(职业!$Y$3:$Z$3,$O38),"☆",IF(COUNTIF(职业!$Y$5:$Z$5,$O38),"⊙",IF(COUNTIF(职业!$Y$7:$Z$7,$O38),"※",IF(COUNTIF(职业!$Y$9:$AA$9,$O38),"×"," ")))))," ")</f>
        <v xml:space="preserve"> </v>
      </c>
      <c r="O38" s="489" t="s">
        <v>1272</v>
      </c>
      <c r="P38" s="490"/>
      <c r="Q38" s="74">
        <v>1</v>
      </c>
      <c r="R38" s="227"/>
      <c r="S38" s="227"/>
      <c r="T38" s="227">
        <v>90</v>
      </c>
      <c r="U38" s="74">
        <f t="shared" si="6"/>
        <v>91</v>
      </c>
      <c r="V38" s="74">
        <f t="shared" si="7"/>
        <v>45</v>
      </c>
      <c r="W38" s="231">
        <f t="shared" si="8"/>
        <v>18</v>
      </c>
      <c r="Z38" s="43"/>
      <c r="AA38" s="43"/>
      <c r="AB38" s="43"/>
    </row>
    <row r="39" spans="1:28" ht="17.25" x14ac:dyDescent="0.15">
      <c r="B39" s="204" t="s">
        <v>173</v>
      </c>
      <c r="C39" s="120" t="str">
        <f>IFERROR(IF(COUNTIF(职业!$V$3:$V$11,$D39)=1,"★",IF(COUNTIF(职业!$Y$3:$Z$3,$D39),"☆",IF(COUNTIF(职业!$Y$5:$Z$5,$D39),"⊙",IF(COUNTIF(职业!$Y$7:$Z$7,$D39),"※",IF(COUNTIF(职业!$Y$9:$AA$9,$D39),"×"," ")))))," ")</f>
        <v xml:space="preserve"> </v>
      </c>
      <c r="D39" s="491" t="s">
        <v>268</v>
      </c>
      <c r="E39" s="492"/>
      <c r="F39" s="221">
        <v>30</v>
      </c>
      <c r="G39" s="226"/>
      <c r="H39" s="226">
        <v>30</v>
      </c>
      <c r="I39" s="226"/>
      <c r="J39" s="221">
        <f t="shared" si="0"/>
        <v>60</v>
      </c>
      <c r="K39" s="221">
        <f t="shared" si="1"/>
        <v>30</v>
      </c>
      <c r="L39" s="222">
        <f t="shared" si="2"/>
        <v>12</v>
      </c>
      <c r="M39" s="282" t="s">
        <v>173</v>
      </c>
      <c r="N39" s="120" t="str">
        <f>IFERROR(IF(COUNTIF(职业!$V$3:$V$11,$O39)=1,"★",IF(COUNTIF(职业!$Y$3:$Z$3,$O39),"☆",IF(COUNTIF(职业!$Y$5:$Z$5,$O39),"⊙",IF(COUNTIF(职业!$Y$7:$Z$7,$O39),"※",IF(COUNTIF(职业!$Y$9:$AA$9,$O39),"×"," ")))))," ")</f>
        <v xml:space="preserve"> </v>
      </c>
      <c r="O39" s="493" t="s">
        <v>1273</v>
      </c>
      <c r="P39" s="494"/>
      <c r="Q39" s="221">
        <v>1</v>
      </c>
      <c r="R39" s="226"/>
      <c r="S39" s="226"/>
      <c r="T39" s="226"/>
      <c r="U39" s="221">
        <f t="shared" si="6"/>
        <v>1</v>
      </c>
      <c r="V39" s="221">
        <f t="shared" si="7"/>
        <v>0</v>
      </c>
      <c r="W39" s="230">
        <f t="shared" si="8"/>
        <v>0</v>
      </c>
      <c r="Z39" s="43"/>
      <c r="AA39" s="43"/>
      <c r="AB39" s="43"/>
    </row>
    <row r="40" spans="1:28" ht="17.25" x14ac:dyDescent="0.15">
      <c r="B40" s="205" t="s">
        <v>173</v>
      </c>
      <c r="C40" s="121" t="str">
        <f>IFERROR(IF(COUNTIF(职业!$V$3:$V$11,$D40)=1,"★",IF(COUNTIF(职业!$Y$3:$Z$3,$D40),"☆",IF(COUNTIF(职业!$Y$5:$Z$5,$D40),"⊙",IF(COUNTIF(职业!$Y$7:$Z$7,$D40),"※",IF(COUNTIF(职业!$Y$9:$AA$9,$D40),"×"," ")))))," ")</f>
        <v xml:space="preserve"> </v>
      </c>
      <c r="D40" s="489" t="s">
        <v>195</v>
      </c>
      <c r="E40" s="490"/>
      <c r="F40" s="74">
        <v>5</v>
      </c>
      <c r="G40" s="227"/>
      <c r="H40" s="227"/>
      <c r="I40" s="227"/>
      <c r="J40" s="74">
        <f t="shared" si="0"/>
        <v>5</v>
      </c>
      <c r="K40" s="74">
        <f t="shared" si="1"/>
        <v>2</v>
      </c>
      <c r="L40" s="223">
        <f t="shared" si="2"/>
        <v>1</v>
      </c>
      <c r="M40" s="283" t="s">
        <v>173</v>
      </c>
      <c r="N40" s="121" t="str">
        <f>IFERROR(IF(COUNTIF(职业!$V$3:$V$11,$O40)=1,"★",IF(COUNTIF(职业!$Y$3:$Z$3,$O40),"☆",IF(COUNTIF(职业!$Y$5:$Z$5,$O40),"⊙",IF(COUNTIF(职业!$Y$7:$Z$7,$O40),"※",IF(COUNTIF(职业!$Y$9:$AA$9,$O40),"×"," ")))))," ")</f>
        <v xml:space="preserve"> </v>
      </c>
      <c r="O40" s="489" t="s">
        <v>1274</v>
      </c>
      <c r="P40" s="490"/>
      <c r="Q40" s="74">
        <v>1</v>
      </c>
      <c r="R40" s="227"/>
      <c r="S40" s="227"/>
      <c r="T40" s="227"/>
      <c r="U40" s="74">
        <f t="shared" si="6"/>
        <v>1</v>
      </c>
      <c r="V40" s="74">
        <f t="shared" si="7"/>
        <v>0</v>
      </c>
      <c r="W40" s="231">
        <f t="shared" si="8"/>
        <v>0</v>
      </c>
      <c r="Z40" s="43"/>
      <c r="AA40" s="43"/>
      <c r="AB40" s="43"/>
    </row>
    <row r="41" spans="1:28" ht="17.25" x14ac:dyDescent="0.15">
      <c r="B41" s="204" t="s">
        <v>173</v>
      </c>
      <c r="C41" s="120" t="str">
        <f>IFERROR(IF(COUNTIF(职业!$V$3:$V$11,$D41)=1,"★",IF(COUNTIF(职业!$Y$3:$Z$3,$D41),"☆",IF(COUNTIF(职业!$Y$5:$Z$5,$D41),"⊙",IF(COUNTIF(职业!$Y$7:$Z$7,$D41),"※",IF(COUNTIF(职业!$Y$9:$AA$9,$D41),"×"," ")))))," ")&amp;CHAR(10)&amp;IF($K$9=" "," ","☯")</f>
        <v xml:space="preserve"> 
 </v>
      </c>
      <c r="D41" s="491" t="s">
        <v>86</v>
      </c>
      <c r="E41" s="492"/>
      <c r="F41" s="221">
        <v>15</v>
      </c>
      <c r="G41" s="226"/>
      <c r="H41" s="226">
        <v>20</v>
      </c>
      <c r="I41" s="226"/>
      <c r="J41" s="221">
        <f t="shared" si="0"/>
        <v>35</v>
      </c>
      <c r="K41" s="221">
        <f t="shared" si="1"/>
        <v>17</v>
      </c>
      <c r="L41" s="222">
        <f t="shared" si="2"/>
        <v>7</v>
      </c>
      <c r="M41" s="282" t="s">
        <v>173</v>
      </c>
      <c r="N41" s="120" t="str">
        <f>IFERROR(IF(COUNTIF(职业!$V$3:$V$11,$O41)=1,"★",IF(COUNTIF(职业!$Y$3:$Z$3,$O41),"☆",IF(COUNTIF(职业!$Y$5:$Z$5,$O41),"⊙",IF(COUNTIF(职业!$Y$7:$Z$7,$O41),"※",IF(COUNTIF(职业!$Y$9:$AA$9,$O41),"×"," ")))))," ")</f>
        <v xml:space="preserve"> </v>
      </c>
      <c r="O41" s="493" t="s">
        <v>1275</v>
      </c>
      <c r="P41" s="494"/>
      <c r="Q41" s="221">
        <v>5</v>
      </c>
      <c r="R41" s="226">
        <v>85</v>
      </c>
      <c r="S41" s="226"/>
      <c r="T41" s="226">
        <v>10</v>
      </c>
      <c r="U41" s="221">
        <f t="shared" si="6"/>
        <v>100</v>
      </c>
      <c r="V41" s="221">
        <f t="shared" si="7"/>
        <v>50</v>
      </c>
      <c r="W41" s="230">
        <f t="shared" si="8"/>
        <v>20</v>
      </c>
      <c r="Z41" s="43"/>
      <c r="AA41" s="43"/>
      <c r="AB41" s="43"/>
    </row>
    <row r="42" spans="1:28" ht="17.25" x14ac:dyDescent="0.15">
      <c r="B42" s="205" t="s">
        <v>173</v>
      </c>
      <c r="C42" s="121" t="str">
        <f>IFERROR(IF(COUNTIF(职业!$V$3:$V$11,$D42)=1,"★",IF(COUNTIF(职业!$Y$3:$Z$3,$D42),"☆",IF(COUNTIF(职业!$Y$5:$Z$5,$D42),"⊙",IF(COUNTIF(职业!$Y$7:$Z$7,$D42),"※",IF(COUNTIF(职业!$Y$9:$AA$9,$D42),"×"," ")))))," ")</f>
        <v xml:space="preserve"> </v>
      </c>
      <c r="D42" s="489" t="s">
        <v>87</v>
      </c>
      <c r="E42" s="490"/>
      <c r="F42" s="74">
        <v>20</v>
      </c>
      <c r="G42" s="227"/>
      <c r="H42" s="227"/>
      <c r="I42" s="227"/>
      <c r="J42" s="74">
        <f t="shared" si="0"/>
        <v>20</v>
      </c>
      <c r="K42" s="74">
        <f t="shared" si="1"/>
        <v>10</v>
      </c>
      <c r="L42" s="223">
        <f t="shared" si="2"/>
        <v>4</v>
      </c>
      <c r="M42" s="283" t="s">
        <v>173</v>
      </c>
      <c r="N42" s="121" t="str">
        <f>IFERROR(IF(COUNTIF(职业!$V$3:$V$11,$O42)=1,"★",IF(COUNTIF(职业!$Y$3:$Z$3,$O42),"☆",IF(COUNTIF(职业!$Y$5:$Z$5,$O42),"⊙",IF(COUNTIF(职业!$Y$7:$Z$7,$O42),"※",IF(COUNTIF(职业!$Y$9:$AA$9,$O42),"×"," ")))))," ")</f>
        <v xml:space="preserve"> </v>
      </c>
      <c r="O42" s="489" t="s">
        <v>1276</v>
      </c>
      <c r="P42" s="490"/>
      <c r="Q42" s="74">
        <v>5</v>
      </c>
      <c r="R42" s="227">
        <v>90</v>
      </c>
      <c r="S42" s="227"/>
      <c r="T42" s="227"/>
      <c r="U42" s="74">
        <f t="shared" si="6"/>
        <v>95</v>
      </c>
      <c r="V42" s="74">
        <f t="shared" si="7"/>
        <v>47</v>
      </c>
      <c r="W42" s="231">
        <f t="shared" si="8"/>
        <v>19</v>
      </c>
      <c r="Z42" s="43"/>
      <c r="AA42" s="43"/>
      <c r="AB42" s="43"/>
    </row>
    <row r="43" spans="1:28" ht="16.5" customHeight="1" x14ac:dyDescent="0.2">
      <c r="B43" s="204" t="s">
        <v>173</v>
      </c>
      <c r="C43" s="120" t="str">
        <f>IFERROR(IF(COUNTIF(职业!$V$3:$V$11,$D43)=1,"★",IF(COUNTIF(职业!$Y$3:$Z$3,$D43),"☆",IF(COUNTIF(职业!$Y$5:$Z$5,$D43),"⊙",IF(COUNTIF(职业!$Y$7:$Z$7,$D43),"※",IF(COUNTIF(职业!$Y$9:$AA$9,$D43),"×"," ")))))," ")</f>
        <v>☆</v>
      </c>
      <c r="D43" s="219" t="s">
        <v>861</v>
      </c>
      <c r="E43" s="267" t="s">
        <v>1296</v>
      </c>
      <c r="F43" s="221">
        <v>1</v>
      </c>
      <c r="G43" s="226"/>
      <c r="H43" s="226"/>
      <c r="I43" s="226"/>
      <c r="J43" s="221">
        <f t="shared" si="0"/>
        <v>1</v>
      </c>
      <c r="K43" s="221">
        <f t="shared" si="1"/>
        <v>0</v>
      </c>
      <c r="L43" s="222">
        <f t="shared" si="2"/>
        <v>0</v>
      </c>
      <c r="M43" s="282" t="s">
        <v>173</v>
      </c>
      <c r="N43" s="120" t="str">
        <f>IFERROR(IF(COUNTIF(职业!$V$3:$V$11,$O43)=1,"★",IF(COUNTIF(职业!$Y$3:$Z$3,$O43),"☆",IF(COUNTIF(职业!$Y$5:$Z$5,$O43),"⊙",IF(COUNTIF(职业!$Y$7:$Z$7,$O43),"※",IF(COUNTIF(职业!$Y$9:$AA$9,$O43),"×"," ")))))," ")</f>
        <v xml:space="preserve"> </v>
      </c>
      <c r="O43" s="493" t="s">
        <v>1277</v>
      </c>
      <c r="P43" s="494"/>
      <c r="Q43" s="221">
        <v>0</v>
      </c>
      <c r="R43" s="226"/>
      <c r="S43" s="226"/>
      <c r="T43" s="226"/>
      <c r="U43" s="221">
        <f t="shared" si="6"/>
        <v>0</v>
      </c>
      <c r="V43" s="221">
        <f t="shared" si="7"/>
        <v>0</v>
      </c>
      <c r="W43" s="230">
        <f t="shared" si="8"/>
        <v>0</v>
      </c>
      <c r="Z43" s="43"/>
      <c r="AA43" s="43"/>
      <c r="AB43" s="43"/>
    </row>
    <row r="44" spans="1:28" ht="17.25" x14ac:dyDescent="0.15">
      <c r="B44" s="205" t="s">
        <v>173</v>
      </c>
      <c r="C44" s="121" t="str">
        <f>IFERROR(IF(COUNTIF(职业!$V$3:$V$11,$D44)=1,"★",IF(COUNTIF(职业!$Y$3:$Z$3,$D44),"☆",IF(COUNTIF(职业!$Y$5:$Z$5,$D44),"⊙",IF(COUNTIF(职业!$Y$7:$Z$7,$D44),"※",IF(COUNTIF(职业!$Y$9:$AA$9,$D44),"×"," ")))))," ")</f>
        <v xml:space="preserve"> </v>
      </c>
      <c r="D44" s="215" t="s">
        <v>862</v>
      </c>
      <c r="E44" s="266"/>
      <c r="F44" s="74">
        <v>1</v>
      </c>
      <c r="G44" s="227"/>
      <c r="H44" s="227"/>
      <c r="I44" s="227"/>
      <c r="J44" s="74">
        <f t="shared" si="0"/>
        <v>1</v>
      </c>
      <c r="K44" s="74">
        <f t="shared" si="1"/>
        <v>0</v>
      </c>
      <c r="L44" s="223">
        <f t="shared" si="2"/>
        <v>0</v>
      </c>
      <c r="M44" s="283" t="s">
        <v>173</v>
      </c>
      <c r="N44" s="121" t="str">
        <f>IFERROR(IF(COUNTIF(职业!$V$3:$V$11,$O44)=1,"★",IF(COUNTIF(职业!$Y$3:$Z$3,$O44),"☆",IF(COUNTIF(职业!$Y$5:$Z$5,$O44),"⊙",IF(COUNTIF(职业!$Y$7:$Z$7,$O44),"※",IF(COUNTIF(职业!$Y$9:$AA$9,$O44),"×"," ")))))," ")</f>
        <v xml:space="preserve"> </v>
      </c>
      <c r="O44" s="489" t="s">
        <v>1278</v>
      </c>
      <c r="P44" s="490"/>
      <c r="Q44" s="74">
        <v>5</v>
      </c>
      <c r="R44" s="227"/>
      <c r="S44" s="227"/>
      <c r="T44" s="227"/>
      <c r="U44" s="74">
        <f t="shared" si="6"/>
        <v>5</v>
      </c>
      <c r="V44" s="74">
        <f t="shared" si="7"/>
        <v>2</v>
      </c>
      <c r="W44" s="231">
        <f t="shared" si="8"/>
        <v>1</v>
      </c>
      <c r="Z44" s="43"/>
      <c r="AA44" s="43"/>
      <c r="AB44" s="43"/>
    </row>
    <row r="45" spans="1:28" ht="16.5" customHeight="1" x14ac:dyDescent="0.2">
      <c r="B45" s="204" t="s">
        <v>173</v>
      </c>
      <c r="C45" s="120" t="str">
        <f>IFERROR(IF(COUNTIF(职业!$V$3:$V$11,$D45)=1,"★",IF(COUNTIF(职业!$Y$3:$Z$3,$D45),"☆",IF(COUNTIF(职业!$Y$5:$Z$5,$D45),"⊙",IF(COUNTIF(职业!$Y$7:$Z$7,$D45),"※",IF(COUNTIF(职业!$Y$9:$AA$9,$D45),"×"," ")))))," ")</f>
        <v xml:space="preserve"> </v>
      </c>
      <c r="D45" s="219" t="s">
        <v>863</v>
      </c>
      <c r="E45" s="267"/>
      <c r="F45" s="221">
        <v>1</v>
      </c>
      <c r="G45" s="226"/>
      <c r="H45" s="226"/>
      <c r="I45" s="226"/>
      <c r="J45" s="221">
        <f t="shared" si="0"/>
        <v>1</v>
      </c>
      <c r="K45" s="221">
        <f t="shared" si="1"/>
        <v>0</v>
      </c>
      <c r="L45" s="222">
        <f t="shared" si="2"/>
        <v>0</v>
      </c>
      <c r="M45" s="282" t="s">
        <v>173</v>
      </c>
      <c r="N45" s="120" t="str">
        <f>IFERROR(IF(COUNTIF(职业!$V$3:$V$11,$O45)=1,"★",IF(COUNTIF(职业!$Y$3:$Z$3,$O45),"☆",IF(COUNTIF(职业!$Y$5:$Z$5,$O45),"⊙",IF(COUNTIF(职业!$Y$7:$Z$7,$O45),"※",IF(COUNTIF(职业!$Y$9:$AA$9,$O45),"×"," ")))))," ")&amp;CHAR(10)&amp;IF($K$9=" "," ","☯")</f>
        <v xml:space="preserve"> 
 </v>
      </c>
      <c r="O45" s="493" t="s">
        <v>1279</v>
      </c>
      <c r="P45" s="494"/>
      <c r="Q45" s="221">
        <v>1</v>
      </c>
      <c r="R45" s="226"/>
      <c r="S45" s="226"/>
      <c r="T45" s="226"/>
      <c r="U45" s="221">
        <f t="shared" si="6"/>
        <v>1</v>
      </c>
      <c r="V45" s="221">
        <f t="shared" si="7"/>
        <v>0</v>
      </c>
      <c r="W45" s="230">
        <f t="shared" si="8"/>
        <v>0</v>
      </c>
      <c r="Z45" s="43"/>
      <c r="AA45" s="43"/>
      <c r="AB45" s="43"/>
    </row>
    <row r="46" spans="1:28" ht="17.25" x14ac:dyDescent="0.15">
      <c r="B46" s="205" t="s">
        <v>173</v>
      </c>
      <c r="C46" s="121" t="str">
        <f>IFERROR(IF(COUNTIF(职业!$V$3:$V$11,$D46)=1,"★",IF(COUNTIF(职业!$Y$3:$Z$3,$D46),"☆",IF(COUNTIF(职业!$Y$5:$Z$5,$D46),"⊙",IF(COUNTIF(职业!$Y$7:$Z$7,$D46),"※",IF(COUNTIF(职业!$Y$9:$AA$9,$D46),"×"," ")))))," ")</f>
        <v xml:space="preserve"> </v>
      </c>
      <c r="D46" s="220" t="s">
        <v>870</v>
      </c>
      <c r="E46" s="266"/>
      <c r="F46" s="74">
        <v>10</v>
      </c>
      <c r="G46" s="227"/>
      <c r="H46" s="227"/>
      <c r="I46" s="227"/>
      <c r="J46" s="74">
        <f t="shared" ref="J46:J56" si="9">SUM(F46:I46)</f>
        <v>10</v>
      </c>
      <c r="K46" s="74">
        <f t="shared" ref="K46:K56" si="10">INT(J46/2)</f>
        <v>5</v>
      </c>
      <c r="L46" s="223">
        <f t="shared" ref="L46:L56" si="11">INT(J46/5)</f>
        <v>2</v>
      </c>
      <c r="M46" s="283" t="s">
        <v>173</v>
      </c>
      <c r="N46" s="121" t="str">
        <f>IFERROR(IF(COUNTIF(职业!$V$3:$V$11,$O46)=1,"★",IF(COUNTIF(职业!$Y$3:$Z$3,$O46),"☆",IF(COUNTIF(职业!$Y$5:$Z$5,$O46),"⊙",IF(COUNTIF(职业!$Y$7:$Z$7,$O46),"※",IF(COUNTIF(职业!$Y$9:$AA$9,$O46),"×"," ")))))," ")</f>
        <v xml:space="preserve"> </v>
      </c>
      <c r="O46" s="489" t="s">
        <v>1280</v>
      </c>
      <c r="P46" s="490"/>
      <c r="Q46" s="74">
        <v>0</v>
      </c>
      <c r="R46" s="227"/>
      <c r="S46" s="227"/>
      <c r="T46" s="227"/>
      <c r="U46" s="74">
        <f t="shared" si="6"/>
        <v>0</v>
      </c>
      <c r="V46" s="74">
        <f t="shared" si="7"/>
        <v>0</v>
      </c>
      <c r="W46" s="231">
        <f t="shared" si="8"/>
        <v>0</v>
      </c>
      <c r="Z46" s="43"/>
      <c r="AA46" s="43"/>
      <c r="AB46" s="43"/>
    </row>
    <row r="47" spans="1:28" ht="17.25" x14ac:dyDescent="0.15">
      <c r="B47" s="204" t="s">
        <v>173</v>
      </c>
      <c r="C47" s="120" t="str">
        <f>IFERROR(IF(COUNTIF(职业!$V$3:$V$11,$D47)=1,"★",IF(COUNTIF(职业!$Y$3:$Z$3,$D47),"☆",IF(COUNTIF(职业!$Y$5:$Z$5,$D47),"⊙",IF(COUNTIF(职业!$Y$7:$Z$7,$D47),"※",IF(COUNTIF(职业!$Y$9:$AA$9,$D47),"×"," ")))))," ")</f>
        <v xml:space="preserve"> </v>
      </c>
      <c r="D47" s="493" t="s">
        <v>98</v>
      </c>
      <c r="E47" s="494"/>
      <c r="F47" s="221">
        <v>20</v>
      </c>
      <c r="G47" s="226"/>
      <c r="H47" s="226"/>
      <c r="I47" s="226"/>
      <c r="J47" s="221">
        <f t="shared" si="9"/>
        <v>20</v>
      </c>
      <c r="K47" s="221">
        <f t="shared" si="10"/>
        <v>10</v>
      </c>
      <c r="L47" s="222">
        <f t="shared" si="11"/>
        <v>4</v>
      </c>
      <c r="M47" s="282" t="s">
        <v>173</v>
      </c>
      <c r="N47" s="120" t="str">
        <f>IFERROR(IF(COUNTIF(职业!$V$3:$V$11,$O47)=1,"★",IF(COUNTIF(职业!$Y$3:$Z$3,$O47),"☆",IF(COUNTIF(职业!$Y$5:$Z$5,$O47),"⊙",IF(COUNTIF(职业!$Y$7:$Z$7,$O47),"※",IF(COUNTIF(职业!$Y$9:$AA$9,$O47),"×"," ")))))," ")</f>
        <v xml:space="preserve"> </v>
      </c>
      <c r="O47" s="493" t="s">
        <v>1281</v>
      </c>
      <c r="P47" s="494"/>
      <c r="Q47" s="221">
        <v>1</v>
      </c>
      <c r="R47" s="226"/>
      <c r="S47" s="226"/>
      <c r="T47" s="226"/>
      <c r="U47" s="221">
        <f t="shared" si="6"/>
        <v>1</v>
      </c>
      <c r="V47" s="221">
        <f t="shared" si="7"/>
        <v>0</v>
      </c>
      <c r="W47" s="230">
        <f t="shared" si="8"/>
        <v>0</v>
      </c>
      <c r="Z47" s="43"/>
      <c r="AA47" s="43"/>
      <c r="AB47" s="43"/>
    </row>
    <row r="48" spans="1:28" ht="17.25" x14ac:dyDescent="0.15">
      <c r="B48" s="205" t="s">
        <v>173</v>
      </c>
      <c r="C48" s="121" t="str">
        <f>IFERROR(IF(COUNTIF(职业!$V$3:$V$11,$D48)=1,"★",IF(COUNTIF(职业!$Y$3:$Z$3,$D48),"☆",IF(COUNTIF(职业!$Y$5:$Z$5,$D48),"⊙",IF(COUNTIF(职业!$Y$7:$Z$7,$D48),"※",IF(COUNTIF(职业!$Y$9:$AA$9,$D48),"×"," ")))))," ")</f>
        <v xml:space="preserve"> </v>
      </c>
      <c r="D48" s="489" t="s">
        <v>99</v>
      </c>
      <c r="E48" s="490"/>
      <c r="F48" s="74">
        <v>20</v>
      </c>
      <c r="G48" s="227"/>
      <c r="H48" s="227"/>
      <c r="I48" s="227"/>
      <c r="J48" s="74">
        <f t="shared" si="9"/>
        <v>20</v>
      </c>
      <c r="K48" s="74">
        <f t="shared" si="10"/>
        <v>10</v>
      </c>
      <c r="L48" s="223">
        <f t="shared" si="11"/>
        <v>4</v>
      </c>
      <c r="M48" s="283" t="s">
        <v>173</v>
      </c>
      <c r="N48" s="121" t="str">
        <f>IFERROR(IF(COUNTIF(职业!$V$3:$V$11,$O48)=1,"★",IF(COUNTIF(职业!$Y$3:$Z$3,$O48),"☆",IF(COUNTIF(职业!$Y$5:$Z$5,$O48),"⊙",IF(COUNTIF(职业!$Y$7:$Z$7,$O48),"※",IF(COUNTIF(职业!$Y$9:$AA$9,$O48),"×"," ")))))," ")</f>
        <v xml:space="preserve"> </v>
      </c>
      <c r="O48" s="489" t="s">
        <v>1282</v>
      </c>
      <c r="P48" s="490"/>
      <c r="Q48" s="74">
        <v>10</v>
      </c>
      <c r="R48" s="227"/>
      <c r="S48" s="227"/>
      <c r="T48" s="227"/>
      <c r="U48" s="74">
        <f t="shared" si="6"/>
        <v>10</v>
      </c>
      <c r="V48" s="74">
        <f t="shared" si="7"/>
        <v>5</v>
      </c>
      <c r="W48" s="231">
        <f t="shared" si="8"/>
        <v>2</v>
      </c>
      <c r="Z48" s="43"/>
      <c r="AA48" s="43"/>
      <c r="AB48" s="43"/>
    </row>
    <row r="49" spans="2:28" ht="17.25" x14ac:dyDescent="0.15">
      <c r="B49" s="204" t="s">
        <v>173</v>
      </c>
      <c r="C49" s="120" t="str">
        <f>IFERROR(IF(COUNTIF(职业!$V$3:$V$11,$D49)=1,"★",IF(COUNTIF(职业!$Y$3:$Z$3,$D49),"☆",IF(COUNTIF(职业!$Y$5:$Z$5,$D49),"⊙",IF(COUNTIF(职业!$Y$7:$Z$7,$D49),"※",IF(COUNTIF(职业!$Y$9:$AA$9,$D49),"×"," ")))))," ")</f>
        <v xml:space="preserve"> </v>
      </c>
      <c r="D49" s="493" t="s">
        <v>95</v>
      </c>
      <c r="E49" s="494"/>
      <c r="F49" s="221">
        <v>10</v>
      </c>
      <c r="G49" s="226"/>
      <c r="H49" s="226"/>
      <c r="I49" s="226"/>
      <c r="J49" s="221">
        <f t="shared" si="9"/>
        <v>10</v>
      </c>
      <c r="K49" s="221">
        <f t="shared" si="10"/>
        <v>5</v>
      </c>
      <c r="L49" s="222">
        <f t="shared" si="11"/>
        <v>2</v>
      </c>
      <c r="M49" s="282" t="s">
        <v>173</v>
      </c>
      <c r="N49" s="120" t="str">
        <f>IFERROR(IF(COUNTIF(职业!$V$3:$V$11,$O49)=1,"★",IF(COUNTIF(职业!$Y$3:$Z$3,$O49),"☆",IF(COUNTIF(职业!$Y$5:$Z$5,$O49),"⊙",IF(COUNTIF(职业!$Y$7:$Z$7,$O49),"※",IF(COUNTIF(职业!$Y$9:$AA$9,$O49),"×"," ")))))," ")</f>
        <v xml:space="preserve"> </v>
      </c>
      <c r="O49" s="298" t="s">
        <v>1283</v>
      </c>
      <c r="P49" s="271"/>
      <c r="Q49" s="221">
        <v>1</v>
      </c>
      <c r="R49" s="226"/>
      <c r="S49" s="226"/>
      <c r="T49" s="226"/>
      <c r="U49" s="221">
        <f t="shared" si="6"/>
        <v>1</v>
      </c>
      <c r="V49" s="221">
        <f t="shared" si="7"/>
        <v>0</v>
      </c>
      <c r="W49" s="230">
        <f t="shared" si="8"/>
        <v>0</v>
      </c>
      <c r="Z49" s="43"/>
      <c r="AA49" s="43"/>
      <c r="AB49" s="43"/>
    </row>
    <row r="50" spans="2:28" ht="17.25" x14ac:dyDescent="0.15">
      <c r="B50" s="205" t="s">
        <v>173</v>
      </c>
      <c r="C50" s="121" t="str">
        <f>IFERROR(IF(COUNTIF(职业!$V$3:$V$11,$D50)=1,"★",IF(COUNTIF(职业!$Y$3:$Z$3,$D50),"☆",IF(COUNTIF(职业!$Y$5:$Z$5,$D50),"⊙",IF(COUNTIF(职业!$Y$7:$Z$7,$D50),"※",IF(COUNTIF(职业!$Y$9:$AA$9,$D50),"×"," ")))))," ")</f>
        <v xml:space="preserve"> </v>
      </c>
      <c r="D50" s="473" t="s">
        <v>873</v>
      </c>
      <c r="E50" s="474"/>
      <c r="F50" s="74">
        <v>5</v>
      </c>
      <c r="G50" s="227"/>
      <c r="H50" s="227"/>
      <c r="I50" s="227"/>
      <c r="J50" s="74">
        <f t="shared" si="9"/>
        <v>5</v>
      </c>
      <c r="K50" s="74">
        <f t="shared" si="10"/>
        <v>2</v>
      </c>
      <c r="L50" s="223">
        <f t="shared" si="11"/>
        <v>1</v>
      </c>
      <c r="M50" s="283" t="s">
        <v>173</v>
      </c>
      <c r="N50" s="121" t="str">
        <f>IFERROR(IF(COUNTIF(职业!$V$3:$V$11,$O50)=1,"★",IF(COUNTIF(职业!$Y$3:$Z$3,$O50),"☆",IF(COUNTIF(职业!$Y$5:$Z$5,$O50),"⊙",IF(COUNTIF(职业!$Y$7:$Z$7,$O50),"※",IF(COUNTIF(职业!$Y$9:$AA$9,$O50),"×"," ")))))," ")</f>
        <v xml:space="preserve"> </v>
      </c>
      <c r="O50" s="215" t="s">
        <v>1284</v>
      </c>
      <c r="P50" s="270"/>
      <c r="Q50" s="74">
        <v>1</v>
      </c>
      <c r="R50" s="227"/>
      <c r="S50" s="227"/>
      <c r="T50" s="227"/>
      <c r="U50" s="74">
        <f t="shared" si="6"/>
        <v>1</v>
      </c>
      <c r="V50" s="74">
        <f t="shared" si="7"/>
        <v>0</v>
      </c>
      <c r="W50" s="231">
        <f t="shared" si="8"/>
        <v>0</v>
      </c>
      <c r="Z50" s="43"/>
      <c r="AA50" s="43"/>
      <c r="AB50" s="43"/>
    </row>
    <row r="51" spans="2:28" ht="17.25" x14ac:dyDescent="0.15">
      <c r="B51" s="204" t="s">
        <v>173</v>
      </c>
      <c r="C51" s="120" t="str">
        <f>IFERROR(IF(COUNTIF(职业!$V$3:$V$11,$D51)=1,"★",IF(COUNTIF(职业!$Y$3:$Z$3,$D51),"☆",IF(COUNTIF(职业!$Y$5:$Z$5,$D51),"⊙",IF(COUNTIF(职业!$Y$7:$Z$7,$D51),"※",IF(COUNTIF(职业!$Y$9:$AA$9,$D51),"×"," ")))))," ")</f>
        <v xml:space="preserve"> </v>
      </c>
      <c r="D51" s="471" t="s">
        <v>530</v>
      </c>
      <c r="E51" s="472"/>
      <c r="F51" s="221">
        <v>1</v>
      </c>
      <c r="G51" s="226"/>
      <c r="H51" s="226"/>
      <c r="I51" s="226"/>
      <c r="J51" s="221">
        <f t="shared" si="9"/>
        <v>1</v>
      </c>
      <c r="K51" s="221">
        <f t="shared" si="10"/>
        <v>0</v>
      </c>
      <c r="L51" s="222">
        <f t="shared" si="11"/>
        <v>0</v>
      </c>
      <c r="M51" s="282" t="s">
        <v>173</v>
      </c>
      <c r="N51" s="120" t="str">
        <f>IFERROR(IF(COUNTIF(职业!$V$3:$V$11,$O51)=1,"★",IF(COUNTIF(职业!$Y$3:$Z$3,$O51),"☆",IF(COUNTIF(职业!$Y$5:$Z$5,$O51),"⊙",IF(COUNTIF(职业!$Y$7:$Z$7,$O51),"※",IF(COUNTIF(职业!$Y$9:$AA$9,$O51),"×"," ")))))," ")</f>
        <v xml:space="preserve"> </v>
      </c>
      <c r="O51" s="218" t="s">
        <v>1285</v>
      </c>
      <c r="P51" s="271"/>
      <c r="Q51" s="221">
        <v>0</v>
      </c>
      <c r="R51" s="226"/>
      <c r="S51" s="226"/>
      <c r="T51" s="226"/>
      <c r="U51" s="221">
        <f t="shared" si="6"/>
        <v>0</v>
      </c>
      <c r="V51" s="221">
        <f t="shared" si="7"/>
        <v>0</v>
      </c>
      <c r="W51" s="230">
        <f t="shared" si="8"/>
        <v>0</v>
      </c>
      <c r="Z51" s="43"/>
      <c r="AA51" s="43"/>
      <c r="AB51" s="43"/>
    </row>
    <row r="52" spans="2:28" ht="17.25" x14ac:dyDescent="0.15">
      <c r="B52" s="205" t="s">
        <v>173</v>
      </c>
      <c r="C52" s="121" t="str">
        <f>IFERROR(IF(COUNTIF(职业!$V$3:$V$11,$D52)=1,"★",IF(COUNTIF(职业!$Y$3:$Z$3,$D52),"☆",IF(COUNTIF(职业!$Y$5:$Z$5,$D52),"⊙",IF(COUNTIF(职业!$Y$7:$Z$7,$D52),"※",IF(COUNTIF(职业!$Y$9:$AA$9,$D52),"×"," ")))))," ")</f>
        <v xml:space="preserve"> </v>
      </c>
      <c r="D52" s="473" t="s">
        <v>812</v>
      </c>
      <c r="E52" s="474"/>
      <c r="F52" s="74">
        <v>1</v>
      </c>
      <c r="G52" s="227"/>
      <c r="H52" s="227"/>
      <c r="I52" s="227"/>
      <c r="J52" s="74">
        <f t="shared" si="9"/>
        <v>1</v>
      </c>
      <c r="K52" s="74">
        <f t="shared" si="10"/>
        <v>0</v>
      </c>
      <c r="L52" s="223">
        <f t="shared" si="11"/>
        <v>0</v>
      </c>
      <c r="M52" s="283" t="s">
        <v>173</v>
      </c>
      <c r="N52" s="121" t="str">
        <f>IFERROR(IF(COUNTIF(职业!$V$3:$V$11,$O52)=1,"★",IF(COUNTIF(职业!$Y$3:$Z$3,$O52),"☆",IF(COUNTIF(职业!$Y$5:$Z$5,$O52),"⊙",IF(COUNTIF(职业!$Y$7:$Z$7,$O52),"※",IF(COUNTIF(职业!$Y$9:$AA$9,$O52),"×"," ")))))," ")</f>
        <v xml:space="preserve"> </v>
      </c>
      <c r="O52" s="220" t="s">
        <v>1286</v>
      </c>
      <c r="P52" s="266"/>
      <c r="Q52" s="74">
        <v>5</v>
      </c>
      <c r="R52" s="227"/>
      <c r="S52" s="227"/>
      <c r="T52" s="227"/>
      <c r="U52" s="74">
        <f t="shared" si="6"/>
        <v>5</v>
      </c>
      <c r="V52" s="74">
        <f t="shared" si="7"/>
        <v>2</v>
      </c>
      <c r="W52" s="231">
        <f t="shared" si="8"/>
        <v>1</v>
      </c>
      <c r="Z52" s="43"/>
      <c r="AA52" s="43"/>
      <c r="AB52" s="43"/>
    </row>
    <row r="53" spans="2:28" ht="17.25" x14ac:dyDescent="0.15">
      <c r="B53" s="204" t="s">
        <v>173</v>
      </c>
      <c r="C53" s="120" t="str">
        <f>IFERROR(IF(COUNTIF(职业!$V$3:$V$11,$D53)=1,"★",IF(COUNTIF(职业!$Y$3:$Z$3,$D53),"☆",IF(COUNTIF(职业!$Y$5:$Z$5,$D53),"⊙",IF(COUNTIF(职业!$Y$7:$Z$7,$D53),"※",IF(COUNTIF(职业!$Y$9:$AA$9,$D53),"×"," ")))))," ")</f>
        <v xml:space="preserve"> </v>
      </c>
      <c r="D53" s="471" t="s">
        <v>937</v>
      </c>
      <c r="E53" s="472"/>
      <c r="F53" s="221">
        <v>1</v>
      </c>
      <c r="G53" s="226"/>
      <c r="H53" s="226"/>
      <c r="I53" s="226"/>
      <c r="J53" s="221">
        <f t="shared" si="9"/>
        <v>1</v>
      </c>
      <c r="K53" s="221">
        <f t="shared" si="10"/>
        <v>0</v>
      </c>
      <c r="L53" s="222">
        <f t="shared" si="11"/>
        <v>0</v>
      </c>
      <c r="M53" s="282" t="s">
        <v>173</v>
      </c>
      <c r="N53" s="120"/>
      <c r="O53" s="310" t="s">
        <v>1299</v>
      </c>
      <c r="P53" s="311" t="str">
        <f>S104</f>
        <v>天目</v>
      </c>
      <c r="Q53" s="221">
        <f>IF(P53=0," ",100-10*W104)</f>
        <v>100</v>
      </c>
      <c r="R53" s="226"/>
      <c r="S53" s="226"/>
      <c r="T53" s="226"/>
      <c r="U53" s="221">
        <f t="shared" si="6"/>
        <v>100</v>
      </c>
      <c r="V53" s="221">
        <f t="shared" si="7"/>
        <v>50</v>
      </c>
      <c r="W53" s="230">
        <f t="shared" si="8"/>
        <v>20</v>
      </c>
      <c r="Z53" s="43"/>
      <c r="AA53" s="43"/>
      <c r="AB53" s="43"/>
    </row>
    <row r="54" spans="2:28" ht="17.25" x14ac:dyDescent="0.15">
      <c r="B54" s="205" t="s">
        <v>173</v>
      </c>
      <c r="C54" s="121" t="str">
        <f>IFERROR(IF(COUNTIF(职业!$V$3:$V$11,$D54)=1,"★",IF(COUNTIF(职业!$Y$3:$Z$3,$D54),"☆",IF(COUNTIF(职业!$Y$5:$Z$5,$D54),"⊙",IF(COUNTIF(职业!$Y$7:$Z$7,$D54),"※",IF(COUNTIF(职业!$Y$9:$AA$9,$D54),"×"," ")))))," ")</f>
        <v xml:space="preserve"> </v>
      </c>
      <c r="D54" s="473" t="s">
        <v>184</v>
      </c>
      <c r="E54" s="474"/>
      <c r="F54" s="74">
        <v>1</v>
      </c>
      <c r="G54" s="227"/>
      <c r="H54" s="227"/>
      <c r="I54" s="227"/>
      <c r="J54" s="74">
        <f t="shared" si="9"/>
        <v>1</v>
      </c>
      <c r="K54" s="74">
        <f t="shared" si="10"/>
        <v>0</v>
      </c>
      <c r="L54" s="223">
        <f t="shared" si="11"/>
        <v>0</v>
      </c>
      <c r="M54" s="283" t="s">
        <v>173</v>
      </c>
      <c r="N54" s="121"/>
      <c r="O54" s="312" t="s">
        <v>1299</v>
      </c>
      <c r="P54" s="313">
        <f>S105</f>
        <v>0</v>
      </c>
      <c r="Q54" s="74" t="str">
        <f t="shared" ref="Q54:Q56" si="12">IF(P54=0," ",100-10*W105)</f>
        <v xml:space="preserve"> </v>
      </c>
      <c r="R54" s="227"/>
      <c r="S54" s="227"/>
      <c r="T54" s="227"/>
      <c r="U54" s="74">
        <f t="shared" si="6"/>
        <v>0</v>
      </c>
      <c r="V54" s="74">
        <f t="shared" si="7"/>
        <v>0</v>
      </c>
      <c r="W54" s="231">
        <f t="shared" si="8"/>
        <v>0</v>
      </c>
      <c r="Z54" s="43"/>
      <c r="AA54" s="43"/>
      <c r="AB54" s="43"/>
    </row>
    <row r="55" spans="2:28" ht="17.25" x14ac:dyDescent="0.15">
      <c r="B55" s="296" t="s">
        <v>173</v>
      </c>
      <c r="C55" s="293" t="str">
        <f>IFERROR(IF(COUNTIF(职业!$V$3:$V$11,$D55)=1,"★",IF(COUNTIF(职业!$Y$3:$Z$3,$D55),"☆",IF(COUNTIF(职业!$Y$5:$Z$5,$D55),"⊙",IF(COUNTIF(职业!$Y$7:$Z$7,$D55),"※",IF(COUNTIF(职业!$Y$9:$AA$9,$D55),"×"," ")))))," ")</f>
        <v xml:space="preserve"> </v>
      </c>
      <c r="D55" s="475" t="s">
        <v>820</v>
      </c>
      <c r="E55" s="476"/>
      <c r="F55" s="294">
        <v>1</v>
      </c>
      <c r="G55" s="295"/>
      <c r="H55" s="295"/>
      <c r="I55" s="295"/>
      <c r="J55" s="294">
        <f t="shared" si="9"/>
        <v>1</v>
      </c>
      <c r="K55" s="294">
        <f t="shared" si="10"/>
        <v>0</v>
      </c>
      <c r="L55" s="297">
        <f t="shared" si="11"/>
        <v>0</v>
      </c>
      <c r="M55" s="282" t="s">
        <v>173</v>
      </c>
      <c r="N55" s="120"/>
      <c r="O55" s="310" t="s">
        <v>1299</v>
      </c>
      <c r="P55" s="311">
        <f>S106</f>
        <v>0</v>
      </c>
      <c r="Q55" s="221" t="str">
        <f t="shared" si="12"/>
        <v xml:space="preserve"> </v>
      </c>
      <c r="R55" s="226"/>
      <c r="S55" s="226"/>
      <c r="T55" s="226"/>
      <c r="U55" s="221">
        <f>SUM(Q55:T55)</f>
        <v>0</v>
      </c>
      <c r="V55" s="221">
        <f>INT(U55/2)</f>
        <v>0</v>
      </c>
      <c r="W55" s="230">
        <f>INT(U55/5)</f>
        <v>0</v>
      </c>
      <c r="Z55" s="43"/>
      <c r="AA55" s="43"/>
      <c r="AB55" s="43"/>
    </row>
    <row r="56" spans="2:28" ht="18" thickBot="1" x14ac:dyDescent="0.2">
      <c r="B56" s="286" t="s">
        <v>1269</v>
      </c>
      <c r="C56" s="287" t="str">
        <f>IFERROR(IF(COUNTIF(职业!$V$3:$V$11,$D56)=1,"★",IF(COUNTIF(职业!$Y$3:$Z$3,$D56),"☆",IF(COUNTIF(职业!$Y$5:$Z$5,$D56),"⊙",IF(COUNTIF(职业!$Y$7:$Z$7,$D56),"※",IF(COUNTIF(职业!$Y$9:$AA$9,$D56),"×"," ")))))," ")</f>
        <v>☆</v>
      </c>
      <c r="D56" s="288" t="s">
        <v>536</v>
      </c>
      <c r="E56" s="289"/>
      <c r="F56" s="290">
        <f>P5</f>
        <v>90</v>
      </c>
      <c r="G56" s="291"/>
      <c r="H56" s="291"/>
      <c r="I56" s="291"/>
      <c r="J56" s="290">
        <f t="shared" si="9"/>
        <v>90</v>
      </c>
      <c r="K56" s="290">
        <f t="shared" si="10"/>
        <v>45</v>
      </c>
      <c r="L56" s="292">
        <f t="shared" si="11"/>
        <v>18</v>
      </c>
      <c r="M56" s="203" t="s">
        <v>173</v>
      </c>
      <c r="N56" s="200"/>
      <c r="O56" s="314" t="s">
        <v>1299</v>
      </c>
      <c r="P56" s="315">
        <f>S107</f>
        <v>0</v>
      </c>
      <c r="Q56" s="74" t="str">
        <f t="shared" si="12"/>
        <v xml:space="preserve"> </v>
      </c>
      <c r="R56" s="229"/>
      <c r="S56" s="229"/>
      <c r="T56" s="229"/>
      <c r="U56" s="224">
        <f>SUM(Q56:T56)</f>
        <v>0</v>
      </c>
      <c r="V56" s="224">
        <f>INT(U56/2)</f>
        <v>0</v>
      </c>
      <c r="W56" s="232">
        <f>INT(U56/5)</f>
        <v>0</v>
      </c>
      <c r="Z56" s="43"/>
      <c r="AA56" s="43"/>
      <c r="AB56" s="43"/>
    </row>
    <row r="57" spans="2:28" ht="17.25" thickBot="1" x14ac:dyDescent="0.2">
      <c r="B57" s="96" t="str">
        <f>IF(F5=0," ","职业信用范围："&amp;LOOKUP(F5,职业列表!A2:A117,职业列表!D2:D117))</f>
        <v>职业信用范围：5-10</v>
      </c>
      <c r="C57" s="96"/>
      <c r="D57" s="96"/>
      <c r="E57" s="96"/>
      <c r="F57" s="96"/>
      <c r="G57" s="96" t="str">
        <f>IF(F5=0," ","剩余职业点="&amp;LOOKUP(F5,职业列表!A2:A117,职业列表!F2:F117)+P5*2-SUM(人物卡!H15:H56,人物卡!S15:S56)&amp;"   剩余兴趣点="&amp;M7*4-SUM(I15:I56,T15:T56))</f>
        <v>剩余职业点=55   剩余兴趣点=-55</v>
      </c>
      <c r="H57" s="96"/>
      <c r="I57" s="96"/>
      <c r="J57" s="96"/>
      <c r="K57" s="96"/>
      <c r="L57" s="195"/>
      <c r="M57" s="483" t="s">
        <v>1295</v>
      </c>
      <c r="N57" s="483"/>
      <c r="O57" s="483"/>
      <c r="P57" s="483"/>
      <c r="Q57" s="483"/>
      <c r="R57" s="483"/>
      <c r="S57" s="483"/>
      <c r="T57" s="483"/>
      <c r="U57" s="309"/>
      <c r="V57" s="309"/>
      <c r="W57" s="6"/>
      <c r="Z57" s="43"/>
      <c r="AA57" s="43"/>
      <c r="AB57" s="43"/>
    </row>
    <row r="58" spans="2:28" ht="16.5" x14ac:dyDescent="0.15">
      <c r="B58" s="479" t="s">
        <v>189</v>
      </c>
      <c r="C58" s="480"/>
      <c r="D58" s="480"/>
      <c r="E58" s="480"/>
      <c r="F58" s="480"/>
      <c r="G58" s="480"/>
      <c r="H58" s="480"/>
      <c r="I58" s="480"/>
      <c r="J58" s="480"/>
      <c r="K58" s="480"/>
      <c r="L58" s="480"/>
      <c r="M58" s="480"/>
      <c r="N58" s="480"/>
      <c r="O58" s="480"/>
      <c r="P58" s="480"/>
      <c r="Q58" s="480"/>
      <c r="R58" s="481"/>
      <c r="T58" s="400" t="s">
        <v>12</v>
      </c>
      <c r="U58" s="401"/>
      <c r="V58" s="401"/>
      <c r="W58" s="402"/>
      <c r="Z58" s="43"/>
      <c r="AA58" s="43"/>
      <c r="AB58" s="43"/>
    </row>
    <row r="59" spans="2:28" ht="16.5" customHeight="1" x14ac:dyDescent="0.15">
      <c r="B59" s="467" t="s">
        <v>245</v>
      </c>
      <c r="C59" s="468"/>
      <c r="D59" s="91" t="s">
        <v>248</v>
      </c>
      <c r="E59" s="91" t="s">
        <v>563</v>
      </c>
      <c r="F59" s="482" t="s">
        <v>6</v>
      </c>
      <c r="G59" s="486"/>
      <c r="H59" s="468"/>
      <c r="I59" s="482" t="s">
        <v>192</v>
      </c>
      <c r="J59" s="468"/>
      <c r="K59" s="484" t="s">
        <v>101</v>
      </c>
      <c r="L59" s="485"/>
      <c r="M59" s="92" t="s">
        <v>191</v>
      </c>
      <c r="N59" s="484" t="s">
        <v>526</v>
      </c>
      <c r="O59" s="485"/>
      <c r="P59" s="484" t="s">
        <v>190</v>
      </c>
      <c r="Q59" s="485"/>
      <c r="R59" s="78" t="s">
        <v>11</v>
      </c>
      <c r="S59" s="77"/>
      <c r="T59" s="450" t="s">
        <v>933</v>
      </c>
      <c r="U59" s="451"/>
      <c r="V59" s="444">
        <f>LOOKUP(J3+J7,附表!A2:A32,附表!B2:B32)</f>
        <v>-2</v>
      </c>
      <c r="W59" s="445"/>
      <c r="Z59" s="43"/>
      <c r="AA59" s="43"/>
      <c r="AB59" s="43"/>
    </row>
    <row r="60" spans="2:28" ht="16.5" x14ac:dyDescent="0.15">
      <c r="B60" s="418" t="s">
        <v>246</v>
      </c>
      <c r="C60" s="419"/>
      <c r="D60" s="79" t="s">
        <v>247</v>
      </c>
      <c r="E60" s="79" t="s">
        <v>59</v>
      </c>
      <c r="F60" s="80">
        <f>J33</f>
        <v>25</v>
      </c>
      <c r="G60" s="79">
        <f>INT(F60/2)</f>
        <v>12</v>
      </c>
      <c r="H60" s="79">
        <f>INT(F60/5)</f>
        <v>5</v>
      </c>
      <c r="I60" s="470" t="s">
        <v>903</v>
      </c>
      <c r="J60" s="419"/>
      <c r="K60" s="470" t="s">
        <v>26</v>
      </c>
      <c r="L60" s="419"/>
      <c r="M60" s="79" t="s">
        <v>905</v>
      </c>
      <c r="N60" s="470">
        <v>1</v>
      </c>
      <c r="O60" s="419"/>
      <c r="P60" s="470" t="s">
        <v>26</v>
      </c>
      <c r="Q60" s="419"/>
      <c r="R60" s="81" t="s">
        <v>26</v>
      </c>
      <c r="S60" s="76"/>
      <c r="T60" s="452"/>
      <c r="U60" s="453"/>
      <c r="V60" s="446"/>
      <c r="W60" s="447"/>
      <c r="Z60" s="43"/>
      <c r="AA60" s="43"/>
      <c r="AB60" s="43"/>
    </row>
    <row r="61" spans="2:28" ht="16.5" customHeight="1" x14ac:dyDescent="0.15">
      <c r="B61" s="465"/>
      <c r="C61" s="466"/>
      <c r="D61" s="82"/>
      <c r="E61" s="83" t="str">
        <f>IF($D61=0,"请选择类型",VLOOKUP($D61,武器列表!$B$3:$I$106,2,FALSE))</f>
        <v>请选择类型</v>
      </c>
      <c r="F61" s="84" t="str">
        <f>IF(E61="请选择类型","",IF(ISNA(VLOOKUP(E61,$E$33:$J$38,6,FALSE)),IF(ISNA(VLOOKUP(E61,分支技能!$H$4:$I$11,2,FALSE)),IF(ISNA(VLOOKUP(E61,分支技能!$K$4:$L$10,2,FALSE)),IF(ISNA(VLOOKUP(E61,分支技能!$N$4:$O$6,2,FALSE)),$J$52,VLOOKUP(E61,分支技能!$N$4:$O$6,2,FALSE)),VLOOKUP(E61,分支技能!$K$4:$L$10,2,FALSE)),VLOOKUP(E61,分支技能!$H$4:$I$11,2,FALSE)),VLOOKUP(E61,$E$33:$J$38,6,FALSE)))</f>
        <v/>
      </c>
      <c r="G61" s="84" t="str">
        <f>IF(F61="","",INT(F61/2))</f>
        <v/>
      </c>
      <c r="H61" s="84" t="str">
        <f>IF(F61="","",INT(F61/5))</f>
        <v/>
      </c>
      <c r="I61" s="463" t="str">
        <f>IF($D61=0,"",VLOOKUP($D61,武器列表!$B$3:$I$106,3,FALSE))</f>
        <v/>
      </c>
      <c r="J61" s="464"/>
      <c r="K61" s="477" t="str">
        <f>IF($D61=0,"",VLOOKUP($D61,武器列表!$B$3:$I$106,4,FALSE))</f>
        <v/>
      </c>
      <c r="L61" s="478"/>
      <c r="M61" s="124" t="str">
        <f>IF($D61=0,"",VLOOKUP($D61,武器列表!$B$3:$I$106,5,FALSE))</f>
        <v/>
      </c>
      <c r="N61" s="477" t="str">
        <f>IF($D61=0,"",VLOOKUP($D61,武器列表!$B$3:$I$106,6,FALSE))</f>
        <v/>
      </c>
      <c r="O61" s="478"/>
      <c r="P61" s="477" t="str">
        <f>IF($D61=0,"",VLOOKUP($D61,武器列表!$B$3:$I$106,7,FALSE))</f>
        <v/>
      </c>
      <c r="Q61" s="478"/>
      <c r="R61" s="106" t="str">
        <f>IF($D61=0,"",VLOOKUP($D61,武器列表!$B$3:$I$106,8,FALSE))</f>
        <v/>
      </c>
      <c r="S61" s="76"/>
      <c r="T61" s="595" t="s">
        <v>1293</v>
      </c>
      <c r="U61" s="596"/>
      <c r="V61" s="597">
        <f>LOOKUP(J3+J7,附表!A2:A32,附表!C2:C32)</f>
        <v>-2</v>
      </c>
      <c r="W61" s="598"/>
      <c r="Z61" s="43"/>
      <c r="AA61" s="43"/>
      <c r="AB61" s="43"/>
    </row>
    <row r="62" spans="2:28" ht="16.5" x14ac:dyDescent="0.15">
      <c r="B62" s="462"/>
      <c r="C62" s="457"/>
      <c r="D62" s="93"/>
      <c r="E62" s="79" t="str">
        <f>IF(E61="请选择类型","",IF($D62=0,"请选择类型",VLOOKUP($D62,武器列表!$B$3:$I$106,2,FALSE)))</f>
        <v/>
      </c>
      <c r="F62" s="79" t="str">
        <f>IF(OR(E62="请选择类型",E62=""),"",IF(ISNA(VLOOKUP(E62,$E$33:$J$38,6,FALSE)),IF(ISNA(VLOOKUP(E62,分支技能!$H$4:$I$11,2,FALSE)),IF(ISNA(VLOOKUP(E62,分支技能!$K$4:$L$10,2,FALSE)),IF(ISNA(VLOOKUP(E62,分支技能!$N$4:$O$6,2,FALSE)),$J$52,VLOOKUP(E62,分支技能!$N$4:$O$6,2,FALSE)),VLOOKUP(E62,分支技能!$K$4:$L$10,2,FALSE)),VLOOKUP(E62,分支技能!$H$4:$I$11,2,FALSE)),VLOOKUP(E62,$E$33:$J$38,6,FALSE)))</f>
        <v/>
      </c>
      <c r="G62" s="108" t="str">
        <f>IF(F62="","",INT(F62/2))</f>
        <v/>
      </c>
      <c r="H62" s="108" t="str">
        <f>IF(F62="","",INT(F62/5))</f>
        <v/>
      </c>
      <c r="I62" s="487" t="str">
        <f>IF($D62=0,"",VLOOKUP($D62,武器列表!$B$3:$I$106,3,FALSE))</f>
        <v/>
      </c>
      <c r="J62" s="488"/>
      <c r="K62" s="470" t="str">
        <f>IF($D62=0,"",VLOOKUP($D62,武器列表!$B$3:$I$106,4,FALSE))</f>
        <v/>
      </c>
      <c r="L62" s="419"/>
      <c r="M62" s="79" t="str">
        <f>IF($D62=0,"",VLOOKUP($D62,武器列表!$B$3:$I$106,5,FALSE))</f>
        <v/>
      </c>
      <c r="N62" s="470" t="str">
        <f>IF($D62=0,"",VLOOKUP($D62,武器列表!$B$3:$I$106,6,FALSE))</f>
        <v/>
      </c>
      <c r="O62" s="419"/>
      <c r="P62" s="470" t="str">
        <f>IF($D62=0,"",VLOOKUP($D62,武器列表!$B$3:$I$106,7,FALSE))</f>
        <v/>
      </c>
      <c r="Q62" s="419"/>
      <c r="R62" s="81" t="str">
        <f>IF($D62=0,"",VLOOKUP($D62,武器列表!$B$3:$I$106,8,FALSE))</f>
        <v/>
      </c>
      <c r="S62" s="76"/>
      <c r="T62" s="599" t="s">
        <v>1294</v>
      </c>
      <c r="U62" s="600"/>
      <c r="V62" s="601">
        <v>18</v>
      </c>
      <c r="W62" s="602"/>
      <c r="Z62" s="43"/>
      <c r="AA62" s="43"/>
      <c r="AB62" s="43"/>
    </row>
    <row r="63" spans="2:28" ht="16.5" customHeight="1" x14ac:dyDescent="0.15">
      <c r="B63" s="465"/>
      <c r="C63" s="466"/>
      <c r="D63" s="82"/>
      <c r="E63" s="84" t="str">
        <f>IF(OR(E62="请选择类型",E62=""),"",IF($D63=0,"请选择类型",VLOOKUP($D63,武器列表!$B$3:$I$106,2,FALSE)))</f>
        <v/>
      </c>
      <c r="F63" s="84" t="str">
        <f>IF(OR(E63="请选择类型",E63=""),"",IF(ISNA(VLOOKUP(E63,$E$33:$J$38,6,FALSE)),IF(ISNA(VLOOKUP(E63,分支技能!$H$4:$I$11,2,FALSE)),IF(ISNA(VLOOKUP(E63,分支技能!$K$4:$L$10,2,FALSE)),IF(ISNA(VLOOKUP(E63,分支技能!$N$4:$O$6,2,FALSE)),$J$52,VLOOKUP(E63,分支技能!$N$4:$O$6,2,FALSE)),VLOOKUP(E63,分支技能!$K$4:$L$10,2,FALSE)),VLOOKUP(E63,分支技能!$H$4:$I$11,2,FALSE)),VLOOKUP(E63,$E$33:$J$38,6,FALSE)))</f>
        <v/>
      </c>
      <c r="G63" s="83" t="str">
        <f>IF(F63="","",INT(F63/2))</f>
        <v/>
      </c>
      <c r="H63" s="83" t="str">
        <f>IF(F63="","",INT(F63/5))</f>
        <v/>
      </c>
      <c r="I63" s="463" t="str">
        <f>IF($D63=0,"",VLOOKUP($D63,武器列表!$B$3:$I$106,3,FALSE))</f>
        <v/>
      </c>
      <c r="J63" s="464"/>
      <c r="K63" s="477" t="str">
        <f>IF($D63=0,"",VLOOKUP($D63,武器列表!$B$3:$I$106,4,FALSE))</f>
        <v/>
      </c>
      <c r="L63" s="478"/>
      <c r="M63" s="124" t="str">
        <f>IF($D63=0,"",VLOOKUP($D63,武器列表!$B$3:$I$106,5,FALSE))</f>
        <v/>
      </c>
      <c r="N63" s="477" t="str">
        <f>IF($D63=0,"",VLOOKUP($D63,武器列表!$B$3:$I$106,6,FALSE))</f>
        <v/>
      </c>
      <c r="O63" s="478"/>
      <c r="P63" s="477" t="str">
        <f>IF($D63=0,"",VLOOKUP($D63,武器列表!$B$3:$I$106,7,FALSE))</f>
        <v/>
      </c>
      <c r="Q63" s="478"/>
      <c r="R63" s="106" t="str">
        <f>IF($D63=0,"",VLOOKUP($D63,武器列表!$B$3:$I$106,8,FALSE))</f>
        <v/>
      </c>
      <c r="S63" s="76"/>
      <c r="T63" s="450" t="s">
        <v>934</v>
      </c>
      <c r="U63" s="451"/>
      <c r="V63" s="593">
        <f>J28</f>
        <v>0</v>
      </c>
      <c r="W63" s="308">
        <f>K28</f>
        <v>0</v>
      </c>
      <c r="Z63" s="43"/>
      <c r="AA63" s="43"/>
      <c r="AB63" s="43"/>
    </row>
    <row r="64" spans="2:28" ht="16.5" x14ac:dyDescent="0.15">
      <c r="B64" s="462"/>
      <c r="C64" s="457"/>
      <c r="D64" s="93"/>
      <c r="E64" s="93"/>
      <c r="F64" s="93"/>
      <c r="G64" s="211" t="str">
        <f>IF(F64="","",INT(F64/2))</f>
        <v/>
      </c>
      <c r="H64" s="212" t="str">
        <f>IF(F64="","",INT(F64/5))</f>
        <v/>
      </c>
      <c r="I64" s="456"/>
      <c r="J64" s="457"/>
      <c r="K64" s="456"/>
      <c r="L64" s="457"/>
      <c r="M64" s="93"/>
      <c r="N64" s="456"/>
      <c r="O64" s="457"/>
      <c r="P64" s="456"/>
      <c r="Q64" s="457"/>
      <c r="R64" s="198"/>
      <c r="S64" s="76"/>
      <c r="T64" s="452"/>
      <c r="U64" s="453"/>
      <c r="V64" s="594"/>
      <c r="W64" s="107">
        <f>L28</f>
        <v>0</v>
      </c>
      <c r="Z64" s="43"/>
      <c r="AA64" s="43"/>
      <c r="AB64" s="43"/>
    </row>
    <row r="65" spans="2:28" ht="16.5" customHeight="1" thickBot="1" x14ac:dyDescent="0.2">
      <c r="B65" s="469"/>
      <c r="C65" s="455"/>
      <c r="D65" s="85"/>
      <c r="E65" s="85"/>
      <c r="F65" s="85"/>
      <c r="G65" s="213" t="str">
        <f>IF(F65="","",INT(F65/2))</f>
        <v/>
      </c>
      <c r="H65" s="213" t="str">
        <f>IF(F65="","",INT(F65/5))</f>
        <v/>
      </c>
      <c r="I65" s="454"/>
      <c r="J65" s="455"/>
      <c r="K65" s="454"/>
      <c r="L65" s="455"/>
      <c r="M65" s="85"/>
      <c r="N65" s="454"/>
      <c r="O65" s="455"/>
      <c r="P65" s="454"/>
      <c r="Q65" s="455"/>
      <c r="R65" s="86"/>
      <c r="S65" s="76"/>
      <c r="T65" s="448" t="s">
        <v>935</v>
      </c>
      <c r="U65" s="449"/>
      <c r="V65" s="416"/>
      <c r="W65" s="417"/>
      <c r="Z65" s="43"/>
      <c r="AA65" s="43"/>
      <c r="AB65" s="43"/>
    </row>
    <row r="66" spans="2:28" ht="17.25" thickBot="1" x14ac:dyDescent="0.2">
      <c r="B66" s="458" t="s">
        <v>1136</v>
      </c>
      <c r="C66" s="458"/>
      <c r="D66" s="458"/>
      <c r="E66" s="458"/>
      <c r="F66" s="458"/>
      <c r="G66" s="458"/>
      <c r="H66" s="458"/>
      <c r="I66" s="458"/>
      <c r="J66" s="458"/>
      <c r="K66" s="458"/>
      <c r="L66" s="458"/>
      <c r="M66" s="458"/>
      <c r="N66" s="458"/>
      <c r="O66" s="458"/>
      <c r="P66" s="458"/>
      <c r="Q66" s="458"/>
      <c r="R66" s="458"/>
      <c r="S66" s="458"/>
      <c r="T66" s="458"/>
      <c r="U66" s="458"/>
      <c r="V66" s="458"/>
      <c r="W66" s="458"/>
      <c r="Z66" s="43"/>
      <c r="AA66" s="43"/>
      <c r="AB66" s="43"/>
    </row>
    <row r="67" spans="2:28" ht="16.5" x14ac:dyDescent="0.15">
      <c r="B67" s="459" t="s">
        <v>27</v>
      </c>
      <c r="C67" s="460"/>
      <c r="D67" s="460"/>
      <c r="E67" s="460"/>
      <c r="F67" s="460"/>
      <c r="G67" s="460"/>
      <c r="H67" s="460"/>
      <c r="I67" s="460"/>
      <c r="J67" s="461"/>
      <c r="L67" s="459" t="s">
        <v>932</v>
      </c>
      <c r="M67" s="460"/>
      <c r="N67" s="460"/>
      <c r="O67" s="460"/>
      <c r="P67" s="460"/>
      <c r="Q67" s="460"/>
      <c r="R67" s="460"/>
      <c r="S67" s="460"/>
      <c r="T67" s="460"/>
      <c r="U67" s="460"/>
      <c r="V67" s="460"/>
      <c r="W67" s="461"/>
      <c r="Z67" s="43"/>
      <c r="AA67" s="43"/>
      <c r="AB67" s="43"/>
    </row>
    <row r="68" spans="2:28" ht="16.5" x14ac:dyDescent="0.15">
      <c r="B68" s="440" t="s">
        <v>160</v>
      </c>
      <c r="C68" s="404"/>
      <c r="D68" s="92" t="s">
        <v>200</v>
      </c>
      <c r="E68" s="92" t="s">
        <v>203</v>
      </c>
      <c r="F68" s="403" t="s">
        <v>1140</v>
      </c>
      <c r="G68" s="404"/>
      <c r="H68" s="441" t="s">
        <v>1255</v>
      </c>
      <c r="I68" s="442"/>
      <c r="J68" s="443"/>
      <c r="L68" s="405" t="s">
        <v>924</v>
      </c>
      <c r="M68" s="406"/>
      <c r="N68" s="373" t="s">
        <v>1301</v>
      </c>
      <c r="O68" s="374"/>
      <c r="P68" s="374"/>
      <c r="Q68" s="374"/>
      <c r="R68" s="374"/>
      <c r="S68" s="374"/>
      <c r="T68" s="374"/>
      <c r="U68" s="374"/>
      <c r="V68" s="374"/>
      <c r="W68" s="375"/>
      <c r="Z68" s="43"/>
      <c r="AA68" s="43"/>
      <c r="AB68" s="43"/>
    </row>
    <row r="69" spans="2:28" ht="16.5" x14ac:dyDescent="0.15">
      <c r="B69" s="418" t="str">
        <f>J25&amp;"%/"&amp;K25&amp;"%/"&amp;L25&amp;"%"</f>
        <v>75%/37%/15%</v>
      </c>
      <c r="C69" s="419"/>
      <c r="D69" s="79" t="str">
        <f>LOOKUP(J25,{0,1,10,50,90,99},{"身无分文","贫穷","标准","小康","富裕","富豪"})</f>
        <v>小康</v>
      </c>
      <c r="E69" s="79"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$1000</v>
      </c>
      <c r="F69" s="429"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$7500</v>
      </c>
      <c r="G69" s="430"/>
      <c r="H69" s="413"/>
      <c r="I69" s="414"/>
      <c r="J69" s="415"/>
      <c r="L69" s="407"/>
      <c r="M69" s="408"/>
      <c r="N69" s="376"/>
      <c r="O69" s="377"/>
      <c r="P69" s="377"/>
      <c r="Q69" s="377"/>
      <c r="R69" s="377"/>
      <c r="S69" s="377"/>
      <c r="T69" s="377"/>
      <c r="U69" s="377"/>
      <c r="V69" s="377"/>
      <c r="W69" s="378"/>
      <c r="Z69" s="43"/>
      <c r="AA69" s="43"/>
      <c r="AB69" s="43"/>
    </row>
    <row r="70" spans="2:28" ht="16.5" customHeight="1" x14ac:dyDescent="0.15">
      <c r="B70" s="420"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
旅行：头等舱。会买高档车或同等的交通工具。</v>
      </c>
      <c r="C70" s="421"/>
      <c r="D70" s="421"/>
      <c r="E70" s="422"/>
      <c r="F70" s="431" t="s">
        <v>1256</v>
      </c>
      <c r="G70" s="432"/>
      <c r="H70" s="432"/>
      <c r="I70" s="432"/>
      <c r="J70" s="433"/>
      <c r="L70" s="409" t="s">
        <v>925</v>
      </c>
      <c r="M70" s="410"/>
      <c r="N70" s="379" t="s">
        <v>1302</v>
      </c>
      <c r="O70" s="380"/>
      <c r="P70" s="380"/>
      <c r="Q70" s="380"/>
      <c r="R70" s="380"/>
      <c r="S70" s="380"/>
      <c r="T70" s="380"/>
      <c r="U70" s="380"/>
      <c r="V70" s="380"/>
      <c r="W70" s="381"/>
      <c r="Z70" s="43"/>
      <c r="AA70" s="43"/>
      <c r="AB70" s="43"/>
    </row>
    <row r="71" spans="2:28" ht="17.25" customHeight="1" x14ac:dyDescent="0.15">
      <c r="B71" s="423"/>
      <c r="C71" s="424"/>
      <c r="D71" s="424"/>
      <c r="E71" s="425"/>
      <c r="F71" s="434"/>
      <c r="G71" s="435"/>
      <c r="H71" s="435"/>
      <c r="I71" s="435"/>
      <c r="J71" s="436"/>
      <c r="L71" s="411"/>
      <c r="M71" s="412"/>
      <c r="N71" s="382"/>
      <c r="O71" s="383"/>
      <c r="P71" s="383"/>
      <c r="Q71" s="383"/>
      <c r="R71" s="383"/>
      <c r="S71" s="383"/>
      <c r="T71" s="383"/>
      <c r="U71" s="383"/>
      <c r="V71" s="383"/>
      <c r="W71" s="384"/>
      <c r="Z71" s="43"/>
      <c r="AA71" s="43"/>
      <c r="AB71" s="43"/>
    </row>
    <row r="72" spans="2:28" ht="17.25" customHeight="1" x14ac:dyDescent="0.15">
      <c r="B72" s="423"/>
      <c r="C72" s="424"/>
      <c r="D72" s="424"/>
      <c r="E72" s="425"/>
      <c r="F72" s="434"/>
      <c r="G72" s="435"/>
      <c r="H72" s="435"/>
      <c r="I72" s="435"/>
      <c r="J72" s="436"/>
      <c r="L72" s="405" t="s">
        <v>926</v>
      </c>
      <c r="M72" s="406"/>
      <c r="N72" s="373"/>
      <c r="O72" s="374"/>
      <c r="P72" s="374"/>
      <c r="Q72" s="374"/>
      <c r="R72" s="374"/>
      <c r="S72" s="374"/>
      <c r="T72" s="374"/>
      <c r="U72" s="374"/>
      <c r="V72" s="374"/>
      <c r="W72" s="375"/>
      <c r="Z72" s="43"/>
      <c r="AA72" s="43"/>
      <c r="AB72" s="43"/>
    </row>
    <row r="73" spans="2:28" ht="17.25" customHeight="1" thickBot="1" x14ac:dyDescent="0.2">
      <c r="B73" s="426"/>
      <c r="C73" s="427"/>
      <c r="D73" s="427"/>
      <c r="E73" s="428"/>
      <c r="F73" s="437"/>
      <c r="G73" s="438"/>
      <c r="H73" s="438"/>
      <c r="I73" s="438"/>
      <c r="J73" s="439"/>
      <c r="L73" s="407"/>
      <c r="M73" s="408"/>
      <c r="N73" s="376"/>
      <c r="O73" s="377"/>
      <c r="P73" s="377"/>
      <c r="Q73" s="377"/>
      <c r="R73" s="377"/>
      <c r="S73" s="377"/>
      <c r="T73" s="377"/>
      <c r="U73" s="377"/>
      <c r="V73" s="377"/>
      <c r="W73" s="378"/>
      <c r="Z73" s="43"/>
      <c r="AA73" s="43"/>
      <c r="AB73" s="43"/>
    </row>
    <row r="74" spans="2:28" ht="17.25" thickBot="1" x14ac:dyDescent="0.2">
      <c r="B74" s="44"/>
      <c r="C74" s="44"/>
      <c r="D74" s="44"/>
      <c r="E74" s="44"/>
      <c r="F74" s="44"/>
      <c r="G74" s="44"/>
      <c r="H74" s="44"/>
      <c r="I74" s="44"/>
      <c r="J74" s="44"/>
      <c r="L74" s="409" t="s">
        <v>927</v>
      </c>
      <c r="M74" s="410"/>
      <c r="N74" s="379"/>
      <c r="O74" s="380"/>
      <c r="P74" s="380"/>
      <c r="Q74" s="380"/>
      <c r="R74" s="380"/>
      <c r="S74" s="380"/>
      <c r="T74" s="380"/>
      <c r="U74" s="380"/>
      <c r="V74" s="380"/>
      <c r="W74" s="381"/>
      <c r="Z74" s="43"/>
      <c r="AA74" s="43"/>
      <c r="AB74" s="43"/>
    </row>
    <row r="75" spans="2:28" ht="16.5" x14ac:dyDescent="0.15">
      <c r="B75" s="400" t="s">
        <v>28</v>
      </c>
      <c r="C75" s="401"/>
      <c r="D75" s="401"/>
      <c r="E75" s="401"/>
      <c r="F75" s="401"/>
      <c r="G75" s="401"/>
      <c r="H75" s="401"/>
      <c r="I75" s="401"/>
      <c r="J75" s="402"/>
      <c r="L75" s="411"/>
      <c r="M75" s="412"/>
      <c r="N75" s="382"/>
      <c r="O75" s="383"/>
      <c r="P75" s="383"/>
      <c r="Q75" s="383"/>
      <c r="R75" s="383"/>
      <c r="S75" s="383"/>
      <c r="T75" s="383"/>
      <c r="U75" s="383"/>
      <c r="V75" s="383"/>
      <c r="W75" s="384"/>
      <c r="Z75" s="43"/>
      <c r="AA75" s="43"/>
      <c r="AB75" s="43"/>
    </row>
    <row r="76" spans="2:28" ht="16.5" x14ac:dyDescent="0.15">
      <c r="B76" s="361" t="s">
        <v>1311</v>
      </c>
      <c r="C76" s="362"/>
      <c r="D76" s="362"/>
      <c r="E76" s="362"/>
      <c r="F76" s="362"/>
      <c r="G76" s="362"/>
      <c r="H76" s="362"/>
      <c r="I76" s="362"/>
      <c r="J76" s="363"/>
      <c r="L76" s="405" t="s">
        <v>928</v>
      </c>
      <c r="M76" s="406"/>
      <c r="N76" s="373"/>
      <c r="O76" s="374"/>
      <c r="P76" s="374"/>
      <c r="Q76" s="374"/>
      <c r="R76" s="374"/>
      <c r="S76" s="374"/>
      <c r="T76" s="374"/>
      <c r="U76" s="374"/>
      <c r="V76" s="374"/>
      <c r="W76" s="375"/>
      <c r="Z76" s="43"/>
      <c r="AA76" s="43"/>
      <c r="AB76" s="43"/>
    </row>
    <row r="77" spans="2:28" ht="16.5" x14ac:dyDescent="0.15">
      <c r="B77" s="358" t="s">
        <v>1313</v>
      </c>
      <c r="C77" s="359"/>
      <c r="D77" s="359"/>
      <c r="E77" s="359"/>
      <c r="F77" s="359"/>
      <c r="G77" s="359"/>
      <c r="H77" s="359"/>
      <c r="I77" s="359"/>
      <c r="J77" s="360"/>
      <c r="L77" s="407"/>
      <c r="M77" s="408"/>
      <c r="N77" s="376"/>
      <c r="O77" s="377"/>
      <c r="P77" s="377"/>
      <c r="Q77" s="377"/>
      <c r="R77" s="377"/>
      <c r="S77" s="377"/>
      <c r="T77" s="377"/>
      <c r="U77" s="377"/>
      <c r="V77" s="377"/>
      <c r="W77" s="378"/>
      <c r="Z77" s="43"/>
      <c r="AA77" s="43"/>
      <c r="AB77" s="43"/>
    </row>
    <row r="78" spans="2:28" ht="16.5" x14ac:dyDescent="0.15">
      <c r="B78" s="361" t="s">
        <v>1312</v>
      </c>
      <c r="C78" s="362"/>
      <c r="D78" s="362"/>
      <c r="E78" s="362"/>
      <c r="F78" s="362"/>
      <c r="G78" s="362"/>
      <c r="H78" s="362"/>
      <c r="I78" s="362"/>
      <c r="J78" s="363"/>
      <c r="L78" s="409" t="s">
        <v>929</v>
      </c>
      <c r="M78" s="410"/>
      <c r="N78" s="379"/>
      <c r="O78" s="380"/>
      <c r="P78" s="380"/>
      <c r="Q78" s="380"/>
      <c r="R78" s="380"/>
      <c r="S78" s="380"/>
      <c r="T78" s="380"/>
      <c r="U78" s="380"/>
      <c r="V78" s="380"/>
      <c r="W78" s="381"/>
      <c r="Z78" s="43"/>
      <c r="AA78" s="43"/>
      <c r="AB78" s="43"/>
    </row>
    <row r="79" spans="2:28" ht="16.5" x14ac:dyDescent="0.15">
      <c r="B79" s="358"/>
      <c r="C79" s="359"/>
      <c r="D79" s="359"/>
      <c r="E79" s="359"/>
      <c r="F79" s="359"/>
      <c r="G79" s="359"/>
      <c r="H79" s="359"/>
      <c r="I79" s="359"/>
      <c r="J79" s="360"/>
      <c r="L79" s="411"/>
      <c r="M79" s="412"/>
      <c r="N79" s="382"/>
      <c r="O79" s="383"/>
      <c r="P79" s="383"/>
      <c r="Q79" s="383"/>
      <c r="R79" s="383"/>
      <c r="S79" s="383"/>
      <c r="T79" s="383"/>
      <c r="U79" s="383"/>
      <c r="V79" s="383"/>
      <c r="W79" s="384"/>
      <c r="Z79" s="43"/>
      <c r="AA79" s="43"/>
      <c r="AB79" s="43"/>
    </row>
    <row r="80" spans="2:28" ht="16.5" x14ac:dyDescent="0.15">
      <c r="B80" s="361"/>
      <c r="C80" s="362"/>
      <c r="D80" s="362"/>
      <c r="E80" s="362"/>
      <c r="F80" s="362"/>
      <c r="G80" s="362"/>
      <c r="H80" s="362"/>
      <c r="I80" s="362"/>
      <c r="J80" s="363"/>
      <c r="L80" s="405" t="s">
        <v>930</v>
      </c>
      <c r="M80" s="406"/>
      <c r="N80" s="373"/>
      <c r="O80" s="374"/>
      <c r="P80" s="374"/>
      <c r="Q80" s="374"/>
      <c r="R80" s="374"/>
      <c r="S80" s="374"/>
      <c r="T80" s="374"/>
      <c r="U80" s="374"/>
      <c r="V80" s="374"/>
      <c r="W80" s="375"/>
      <c r="Z80" s="43"/>
      <c r="AA80" s="43"/>
      <c r="AB80" s="43"/>
    </row>
    <row r="81" spans="2:28" ht="16.5" x14ac:dyDescent="0.15">
      <c r="B81" s="358"/>
      <c r="C81" s="359"/>
      <c r="D81" s="359"/>
      <c r="E81" s="359"/>
      <c r="F81" s="359"/>
      <c r="G81" s="359"/>
      <c r="H81" s="359"/>
      <c r="I81" s="359"/>
      <c r="J81" s="360"/>
      <c r="L81" s="407"/>
      <c r="M81" s="408"/>
      <c r="N81" s="376"/>
      <c r="O81" s="377"/>
      <c r="P81" s="377"/>
      <c r="Q81" s="377"/>
      <c r="R81" s="377"/>
      <c r="S81" s="377"/>
      <c r="T81" s="377"/>
      <c r="U81" s="377"/>
      <c r="V81" s="377"/>
      <c r="W81" s="378"/>
      <c r="Z81" s="43"/>
      <c r="AA81" s="43"/>
      <c r="AB81" s="43"/>
    </row>
    <row r="82" spans="2:28" ht="16.5" x14ac:dyDescent="0.15">
      <c r="B82" s="361"/>
      <c r="C82" s="362"/>
      <c r="D82" s="362"/>
      <c r="E82" s="362"/>
      <c r="F82" s="362"/>
      <c r="G82" s="362"/>
      <c r="H82" s="362"/>
      <c r="I82" s="362"/>
      <c r="J82" s="363"/>
      <c r="L82" s="409" t="s">
        <v>931</v>
      </c>
      <c r="M82" s="410"/>
      <c r="N82" s="379"/>
      <c r="O82" s="380"/>
      <c r="P82" s="380"/>
      <c r="Q82" s="380"/>
      <c r="R82" s="380"/>
      <c r="S82" s="380"/>
      <c r="T82" s="380"/>
      <c r="U82" s="380"/>
      <c r="V82" s="380"/>
      <c r="W82" s="381"/>
      <c r="Z82" s="43"/>
      <c r="AA82" s="43"/>
      <c r="AB82" s="43"/>
    </row>
    <row r="83" spans="2:28" ht="16.5" x14ac:dyDescent="0.15">
      <c r="B83" s="358"/>
      <c r="C83" s="359"/>
      <c r="D83" s="359"/>
      <c r="E83" s="359"/>
      <c r="F83" s="359"/>
      <c r="G83" s="359"/>
      <c r="H83" s="359"/>
      <c r="I83" s="359"/>
      <c r="J83" s="360"/>
      <c r="L83" s="411"/>
      <c r="M83" s="412"/>
      <c r="N83" s="382"/>
      <c r="O83" s="383"/>
      <c r="P83" s="383"/>
      <c r="Q83" s="383"/>
      <c r="R83" s="383"/>
      <c r="S83" s="383"/>
      <c r="T83" s="383"/>
      <c r="U83" s="383"/>
      <c r="V83" s="383"/>
      <c r="W83" s="384"/>
      <c r="Z83" s="43"/>
      <c r="AA83" s="43"/>
      <c r="AB83" s="43"/>
    </row>
    <row r="84" spans="2:28" ht="17.25" customHeight="1" thickBot="1" x14ac:dyDescent="0.2">
      <c r="B84" s="394"/>
      <c r="C84" s="395"/>
      <c r="D84" s="395"/>
      <c r="E84" s="395"/>
      <c r="F84" s="395"/>
      <c r="G84" s="395"/>
      <c r="H84" s="395"/>
      <c r="I84" s="395"/>
      <c r="J84" s="396"/>
      <c r="L84" s="385" t="s">
        <v>1314</v>
      </c>
      <c r="M84" s="386"/>
      <c r="N84" s="386"/>
      <c r="O84" s="386"/>
      <c r="P84" s="386"/>
      <c r="Q84" s="386"/>
      <c r="R84" s="386"/>
      <c r="S84" s="386"/>
      <c r="T84" s="386"/>
      <c r="U84" s="386"/>
      <c r="V84" s="386"/>
      <c r="W84" s="387"/>
      <c r="Z84" s="43"/>
      <c r="AA84" s="43"/>
      <c r="AB84" s="43"/>
    </row>
    <row r="85" spans="2:28" ht="17.25" thickBot="1" x14ac:dyDescent="0.2">
      <c r="B85" s="44"/>
      <c r="C85" s="44"/>
      <c r="D85" s="44"/>
      <c r="E85" s="44"/>
      <c r="F85" s="44"/>
      <c r="G85" s="44"/>
      <c r="H85" s="44"/>
      <c r="I85" s="44"/>
      <c r="J85" s="44"/>
      <c r="L85" s="388"/>
      <c r="M85" s="389"/>
      <c r="N85" s="389"/>
      <c r="O85" s="389"/>
      <c r="P85" s="389"/>
      <c r="Q85" s="389"/>
      <c r="R85" s="389"/>
      <c r="S85" s="389"/>
      <c r="T85" s="389"/>
      <c r="U85" s="389"/>
      <c r="V85" s="389"/>
      <c r="W85" s="390"/>
      <c r="Z85" s="43"/>
      <c r="AA85" s="43"/>
      <c r="AB85" s="43"/>
    </row>
    <row r="86" spans="2:28" ht="16.5" customHeight="1" x14ac:dyDescent="0.15">
      <c r="B86" s="400" t="s">
        <v>267</v>
      </c>
      <c r="C86" s="401"/>
      <c r="D86" s="401"/>
      <c r="E86" s="401"/>
      <c r="F86" s="401"/>
      <c r="G86" s="401"/>
      <c r="H86" s="401"/>
      <c r="I86" s="401"/>
      <c r="J86" s="402"/>
      <c r="L86" s="388"/>
      <c r="M86" s="389"/>
      <c r="N86" s="389"/>
      <c r="O86" s="389"/>
      <c r="P86" s="389"/>
      <c r="Q86" s="389"/>
      <c r="R86" s="389"/>
      <c r="S86" s="389"/>
      <c r="T86" s="389"/>
      <c r="U86" s="389"/>
      <c r="V86" s="389"/>
      <c r="W86" s="390"/>
      <c r="Z86" s="43"/>
      <c r="AA86" s="43"/>
      <c r="AB86" s="43"/>
    </row>
    <row r="87" spans="2:28" ht="16.5" customHeight="1" x14ac:dyDescent="0.15">
      <c r="B87" s="397" t="s">
        <v>285</v>
      </c>
      <c r="C87" s="398"/>
      <c r="D87" s="398"/>
      <c r="E87" s="398"/>
      <c r="F87" s="398"/>
      <c r="G87" s="398"/>
      <c r="H87" s="398"/>
      <c r="I87" s="398"/>
      <c r="J87" s="399"/>
      <c r="L87" s="388"/>
      <c r="M87" s="389"/>
      <c r="N87" s="389"/>
      <c r="O87" s="389"/>
      <c r="P87" s="389"/>
      <c r="Q87" s="389"/>
      <c r="R87" s="389"/>
      <c r="S87" s="389"/>
      <c r="T87" s="389"/>
      <c r="U87" s="389"/>
      <c r="V87" s="389"/>
      <c r="W87" s="390"/>
      <c r="Z87" s="43"/>
      <c r="AA87" s="43"/>
      <c r="AB87" s="43"/>
    </row>
    <row r="88" spans="2:28" ht="16.5" customHeight="1" x14ac:dyDescent="0.15">
      <c r="B88" s="358" t="s">
        <v>1139</v>
      </c>
      <c r="C88" s="359"/>
      <c r="D88" s="359"/>
      <c r="E88" s="359"/>
      <c r="F88" s="359"/>
      <c r="G88" s="359"/>
      <c r="H88" s="359"/>
      <c r="I88" s="359"/>
      <c r="J88" s="360"/>
      <c r="L88" s="388"/>
      <c r="M88" s="389"/>
      <c r="N88" s="389"/>
      <c r="O88" s="389"/>
      <c r="P88" s="389"/>
      <c r="Q88" s="389"/>
      <c r="R88" s="389"/>
      <c r="S88" s="389"/>
      <c r="T88" s="389"/>
      <c r="U88" s="389"/>
      <c r="V88" s="389"/>
      <c r="W88" s="390"/>
      <c r="Z88" s="43"/>
      <c r="AA88" s="43"/>
      <c r="AB88" s="43"/>
    </row>
    <row r="89" spans="2:28" ht="16.5" x14ac:dyDescent="0.15">
      <c r="B89" s="361"/>
      <c r="C89" s="362"/>
      <c r="D89" s="362"/>
      <c r="E89" s="362"/>
      <c r="F89" s="362"/>
      <c r="G89" s="362"/>
      <c r="H89" s="362"/>
      <c r="I89" s="362"/>
      <c r="J89" s="363"/>
      <c r="L89" s="388"/>
      <c r="M89" s="389"/>
      <c r="N89" s="389"/>
      <c r="O89" s="389"/>
      <c r="P89" s="389"/>
      <c r="Q89" s="389"/>
      <c r="R89" s="389"/>
      <c r="S89" s="389"/>
      <c r="T89" s="389"/>
      <c r="U89" s="389"/>
      <c r="V89" s="389"/>
      <c r="W89" s="390"/>
      <c r="Z89" s="43"/>
      <c r="AA89" s="43"/>
      <c r="AB89" s="43"/>
    </row>
    <row r="90" spans="2:28" ht="16.5" customHeight="1" x14ac:dyDescent="0.15">
      <c r="B90" s="358"/>
      <c r="C90" s="359"/>
      <c r="D90" s="359"/>
      <c r="E90" s="359"/>
      <c r="F90" s="359"/>
      <c r="G90" s="359"/>
      <c r="H90" s="359"/>
      <c r="I90" s="359"/>
      <c r="J90" s="360"/>
      <c r="L90" s="388"/>
      <c r="M90" s="389"/>
      <c r="N90" s="389"/>
      <c r="O90" s="389"/>
      <c r="P90" s="389"/>
      <c r="Q90" s="389"/>
      <c r="R90" s="389"/>
      <c r="S90" s="389"/>
      <c r="T90" s="389"/>
      <c r="U90" s="389"/>
      <c r="V90" s="389"/>
      <c r="W90" s="390"/>
      <c r="Z90" s="43"/>
      <c r="AA90" s="43"/>
      <c r="AB90" s="43"/>
    </row>
    <row r="91" spans="2:28" ht="16.5" x14ac:dyDescent="0.15">
      <c r="B91" s="361"/>
      <c r="C91" s="362"/>
      <c r="D91" s="362"/>
      <c r="E91" s="362"/>
      <c r="F91" s="362"/>
      <c r="G91" s="362"/>
      <c r="H91" s="362"/>
      <c r="I91" s="362"/>
      <c r="J91" s="363"/>
      <c r="L91" s="388"/>
      <c r="M91" s="389"/>
      <c r="N91" s="389"/>
      <c r="O91" s="389"/>
      <c r="P91" s="389"/>
      <c r="Q91" s="389"/>
      <c r="R91" s="389"/>
      <c r="S91" s="389"/>
      <c r="T91" s="389"/>
      <c r="U91" s="389"/>
      <c r="V91" s="389"/>
      <c r="W91" s="390"/>
      <c r="Z91" s="43"/>
      <c r="AA91" s="43"/>
      <c r="AB91" s="43"/>
    </row>
    <row r="92" spans="2:28" ht="16.5" customHeight="1" x14ac:dyDescent="0.15">
      <c r="B92" s="358"/>
      <c r="C92" s="359"/>
      <c r="D92" s="359"/>
      <c r="E92" s="359"/>
      <c r="F92" s="359"/>
      <c r="G92" s="359"/>
      <c r="H92" s="359"/>
      <c r="I92" s="359"/>
      <c r="J92" s="360"/>
      <c r="L92" s="388"/>
      <c r="M92" s="389"/>
      <c r="N92" s="389"/>
      <c r="O92" s="389"/>
      <c r="P92" s="389"/>
      <c r="Q92" s="389"/>
      <c r="R92" s="389"/>
      <c r="S92" s="389"/>
      <c r="T92" s="389"/>
      <c r="U92" s="389"/>
      <c r="V92" s="389"/>
      <c r="W92" s="390"/>
      <c r="Z92" s="43"/>
      <c r="AA92" s="43"/>
      <c r="AB92" s="43"/>
    </row>
    <row r="93" spans="2:28" ht="17.25" thickBot="1" x14ac:dyDescent="0.2">
      <c r="B93" s="361"/>
      <c r="C93" s="362"/>
      <c r="D93" s="362"/>
      <c r="E93" s="362"/>
      <c r="F93" s="362"/>
      <c r="G93" s="362"/>
      <c r="H93" s="362"/>
      <c r="I93" s="362"/>
      <c r="J93" s="363"/>
      <c r="L93" s="391"/>
      <c r="M93" s="392"/>
      <c r="N93" s="392"/>
      <c r="O93" s="392"/>
      <c r="P93" s="392"/>
      <c r="Q93" s="392"/>
      <c r="R93" s="392"/>
      <c r="S93" s="392"/>
      <c r="T93" s="392"/>
      <c r="U93" s="392"/>
      <c r="V93" s="392"/>
      <c r="W93" s="393"/>
      <c r="Z93" s="43"/>
      <c r="AA93" s="43"/>
      <c r="AB93" s="43"/>
    </row>
    <row r="94" spans="2:28" ht="16.5" customHeight="1" thickBot="1" x14ac:dyDescent="0.2">
      <c r="B94" s="358"/>
      <c r="C94" s="359"/>
      <c r="D94" s="359"/>
      <c r="E94" s="359"/>
      <c r="F94" s="359"/>
      <c r="G94" s="359"/>
      <c r="H94" s="359"/>
      <c r="I94" s="359"/>
      <c r="J94" s="360"/>
      <c r="Z94" s="43"/>
      <c r="AA94" s="43"/>
      <c r="AB94" s="43"/>
    </row>
    <row r="95" spans="2:28" ht="16.5" x14ac:dyDescent="0.15">
      <c r="B95" s="361"/>
      <c r="C95" s="362"/>
      <c r="D95" s="362"/>
      <c r="E95" s="362"/>
      <c r="F95" s="362"/>
      <c r="G95" s="362"/>
      <c r="H95" s="362"/>
      <c r="I95" s="362"/>
      <c r="J95" s="363"/>
      <c r="L95" s="321" t="s">
        <v>936</v>
      </c>
      <c r="M95" s="322"/>
      <c r="N95" s="322"/>
      <c r="O95" s="322"/>
      <c r="P95" s="323"/>
      <c r="Q95" s="199"/>
      <c r="R95" s="400"/>
      <c r="S95" s="401"/>
      <c r="T95" s="401"/>
      <c r="U95" s="401"/>
      <c r="V95" s="401"/>
      <c r="W95" s="402"/>
      <c r="Z95" s="43"/>
      <c r="AA95" s="43"/>
      <c r="AB95" s="43"/>
    </row>
    <row r="96" spans="2:28" ht="17.25" customHeight="1" x14ac:dyDescent="0.15">
      <c r="B96" s="354"/>
      <c r="C96" s="355"/>
      <c r="D96" s="355"/>
      <c r="E96" s="355"/>
      <c r="F96" s="355"/>
      <c r="G96" s="355"/>
      <c r="H96" s="355"/>
      <c r="I96" s="355"/>
      <c r="J96" s="356"/>
      <c r="L96" s="324" t="s">
        <v>950</v>
      </c>
      <c r="M96" s="325"/>
      <c r="N96" s="325"/>
      <c r="O96" s="325"/>
      <c r="P96" s="326"/>
      <c r="Q96" s="300"/>
      <c r="R96" s="607" t="s">
        <v>1287</v>
      </c>
      <c r="S96" s="607"/>
      <c r="T96" s="302" t="s">
        <v>1305</v>
      </c>
      <c r="U96" s="590"/>
      <c r="V96" s="591"/>
      <c r="W96" s="592"/>
      <c r="Z96" s="43"/>
      <c r="AA96" s="43"/>
      <c r="AB96" s="43"/>
    </row>
    <row r="97" spans="2:49" ht="17.25" customHeight="1" thickBot="1" x14ac:dyDescent="0.25">
      <c r="B97" s="351"/>
      <c r="C97" s="352"/>
      <c r="D97" s="352"/>
      <c r="E97" s="352"/>
      <c r="F97" s="352"/>
      <c r="G97" s="352"/>
      <c r="H97" s="352"/>
      <c r="I97" s="352"/>
      <c r="J97" s="353"/>
      <c r="L97" s="324"/>
      <c r="M97" s="325"/>
      <c r="N97" s="325"/>
      <c r="O97" s="325"/>
      <c r="P97" s="326"/>
      <c r="Q97" s="300"/>
      <c r="R97" s="589" t="s">
        <v>1288</v>
      </c>
      <c r="S97" s="589"/>
      <c r="T97" s="303">
        <f>ROUNDUP((CON)/20,0)</f>
        <v>1</v>
      </c>
      <c r="U97" s="589" t="s">
        <v>1291</v>
      </c>
      <c r="V97" s="589"/>
      <c r="W97" s="303">
        <f>T97-SUM(W99:W103)</f>
        <v>0</v>
      </c>
      <c r="Z97" s="43"/>
      <c r="AA97" s="43"/>
      <c r="AB97" s="43"/>
    </row>
    <row r="98" spans="2:49" ht="16.5" customHeight="1" thickBot="1" x14ac:dyDescent="0.25">
      <c r="B98" s="364"/>
      <c r="C98" s="364"/>
      <c r="D98" s="364"/>
      <c r="E98" s="364"/>
      <c r="F98" s="364"/>
      <c r="G98" s="364"/>
      <c r="H98" s="364"/>
      <c r="I98" s="364"/>
      <c r="J98" s="364"/>
      <c r="L98" s="327"/>
      <c r="M98" s="328"/>
      <c r="N98" s="328"/>
      <c r="O98" s="328"/>
      <c r="P98" s="329"/>
      <c r="Q98" s="300"/>
      <c r="R98" s="304" t="s">
        <v>1289</v>
      </c>
      <c r="S98" s="305"/>
      <c r="T98" s="299"/>
      <c r="U98" s="299"/>
      <c r="V98" s="299"/>
      <c r="W98" s="301" t="s">
        <v>1290</v>
      </c>
      <c r="Z98" s="43"/>
      <c r="AA98" s="43"/>
      <c r="AB98" s="43"/>
    </row>
    <row r="99" spans="2:49" ht="16.5" x14ac:dyDescent="0.15">
      <c r="B99" s="321" t="s">
        <v>74</v>
      </c>
      <c r="C99" s="322"/>
      <c r="D99" s="322"/>
      <c r="E99" s="322"/>
      <c r="F99" s="322"/>
      <c r="G99" s="322"/>
      <c r="H99" s="322"/>
      <c r="I99" s="322"/>
      <c r="J99" s="323"/>
      <c r="L99" s="327"/>
      <c r="M99" s="328"/>
      <c r="N99" s="328"/>
      <c r="O99" s="328"/>
      <c r="P99" s="329"/>
      <c r="Q99" s="300"/>
      <c r="R99" s="589" t="s">
        <v>1292</v>
      </c>
      <c r="S99" s="589"/>
      <c r="T99" s="603"/>
      <c r="U99" s="604"/>
      <c r="V99" s="605"/>
      <c r="W99" s="306"/>
      <c r="Z99" s="43"/>
      <c r="AA99" s="43"/>
      <c r="AB99" s="43"/>
    </row>
    <row r="100" spans="2:49" ht="16.5" customHeight="1" x14ac:dyDescent="0.2">
      <c r="B100" s="367" t="s">
        <v>75</v>
      </c>
      <c r="C100" s="368"/>
      <c r="D100" s="368"/>
      <c r="E100" s="206" t="s">
        <v>922</v>
      </c>
      <c r="F100" s="206" t="s">
        <v>29</v>
      </c>
      <c r="G100" s="206" t="s">
        <v>30</v>
      </c>
      <c r="H100" s="206" t="s">
        <v>31</v>
      </c>
      <c r="I100" s="206" t="s">
        <v>32</v>
      </c>
      <c r="J100" s="207" t="s">
        <v>33</v>
      </c>
      <c r="L100" s="330"/>
      <c r="M100" s="331"/>
      <c r="N100" s="331"/>
      <c r="O100" s="331"/>
      <c r="P100" s="332"/>
      <c r="Q100" s="300"/>
      <c r="R100" s="606" t="s">
        <v>1306</v>
      </c>
      <c r="S100" s="606"/>
      <c r="T100" s="586"/>
      <c r="U100" s="587"/>
      <c r="V100" s="588"/>
      <c r="W100" s="307">
        <v>1</v>
      </c>
      <c r="Z100" s="43"/>
      <c r="AA100" s="43"/>
      <c r="AB100" s="43"/>
    </row>
    <row r="101" spans="2:49" ht="16.5" x14ac:dyDescent="0.15">
      <c r="B101" s="367"/>
      <c r="C101" s="368"/>
      <c r="D101" s="368"/>
      <c r="E101" s="284" t="s">
        <v>923</v>
      </c>
      <c r="F101" s="284" t="s">
        <v>35</v>
      </c>
      <c r="G101" s="284" t="s">
        <v>34</v>
      </c>
      <c r="H101" s="284" t="s">
        <v>36</v>
      </c>
      <c r="I101" s="284" t="s">
        <v>37</v>
      </c>
      <c r="J101" s="285" t="s">
        <v>282</v>
      </c>
      <c r="L101" s="330"/>
      <c r="M101" s="331"/>
      <c r="N101" s="331"/>
      <c r="O101" s="331"/>
      <c r="P101" s="332"/>
      <c r="Q101" s="300"/>
      <c r="R101" s="589"/>
      <c r="S101" s="589"/>
      <c r="T101" s="603"/>
      <c r="U101" s="604"/>
      <c r="V101" s="605"/>
      <c r="W101" s="306"/>
      <c r="Z101" s="43"/>
      <c r="AA101" s="43"/>
      <c r="AB101" s="43"/>
    </row>
    <row r="102" spans="2:49" ht="16.5" customHeight="1" x14ac:dyDescent="0.15">
      <c r="B102" s="365" t="s">
        <v>116</v>
      </c>
      <c r="C102" s="343"/>
      <c r="D102" s="343"/>
      <c r="E102" s="343"/>
      <c r="F102" s="343"/>
      <c r="G102" s="343"/>
      <c r="H102" s="343"/>
      <c r="I102" s="343"/>
      <c r="J102" s="344"/>
      <c r="L102" s="327"/>
      <c r="M102" s="328"/>
      <c r="N102" s="328"/>
      <c r="O102" s="328"/>
      <c r="P102" s="329"/>
      <c r="Q102" s="300"/>
      <c r="R102" s="606"/>
      <c r="S102" s="606"/>
      <c r="T102" s="586"/>
      <c r="U102" s="587"/>
      <c r="V102" s="588"/>
      <c r="W102" s="307"/>
      <c r="Z102" s="43"/>
      <c r="AA102" s="43"/>
      <c r="AB102" s="43"/>
    </row>
    <row r="103" spans="2:49" ht="16.5" x14ac:dyDescent="0.15">
      <c r="B103" s="366"/>
      <c r="C103" s="346"/>
      <c r="D103" s="346"/>
      <c r="E103" s="346"/>
      <c r="F103" s="346"/>
      <c r="G103" s="346"/>
      <c r="H103" s="346"/>
      <c r="I103" s="346"/>
      <c r="J103" s="347"/>
      <c r="L103" s="327"/>
      <c r="M103" s="328"/>
      <c r="N103" s="328"/>
      <c r="O103" s="328"/>
      <c r="P103" s="329"/>
      <c r="Q103" s="300"/>
      <c r="R103" s="603"/>
      <c r="S103" s="605"/>
      <c r="T103" s="603"/>
      <c r="U103" s="604"/>
      <c r="V103" s="605"/>
      <c r="W103" s="306"/>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row>
    <row r="104" spans="2:49" ht="16.5" customHeight="1" x14ac:dyDescent="0.2">
      <c r="B104" s="339" t="s">
        <v>38</v>
      </c>
      <c r="C104" s="340"/>
      <c r="D104" s="340"/>
      <c r="E104" s="340"/>
      <c r="F104" s="340" t="s">
        <v>76</v>
      </c>
      <c r="G104" s="340"/>
      <c r="H104" s="340"/>
      <c r="I104" s="340"/>
      <c r="J104" s="341"/>
      <c r="L104" s="330"/>
      <c r="M104" s="331"/>
      <c r="N104" s="331"/>
      <c r="O104" s="331"/>
      <c r="P104" s="332"/>
      <c r="Q104" s="300"/>
      <c r="R104" s="304" t="s">
        <v>1289</v>
      </c>
      <c r="S104" s="305" t="s">
        <v>1307</v>
      </c>
      <c r="T104" s="586" t="s">
        <v>1308</v>
      </c>
      <c r="U104" s="587"/>
      <c r="V104" s="588"/>
      <c r="W104" s="307"/>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row>
    <row r="105" spans="2:49" ht="16.5" x14ac:dyDescent="0.2">
      <c r="B105" s="339" t="s">
        <v>39</v>
      </c>
      <c r="C105" s="340"/>
      <c r="D105" s="370" t="s">
        <v>42</v>
      </c>
      <c r="E105" s="371"/>
      <c r="F105" s="371"/>
      <c r="G105" s="371"/>
      <c r="H105" s="371"/>
      <c r="I105" s="371"/>
      <c r="J105" s="372"/>
      <c r="L105" s="330"/>
      <c r="M105" s="331"/>
      <c r="N105" s="331"/>
      <c r="O105" s="331"/>
      <c r="P105" s="332"/>
      <c r="Q105" s="300"/>
      <c r="R105" s="316" t="s">
        <v>1289</v>
      </c>
      <c r="S105" s="319"/>
      <c r="T105" s="603"/>
      <c r="U105" s="604"/>
      <c r="V105" s="605"/>
      <c r="W105" s="306"/>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row>
    <row r="106" spans="2:49" x14ac:dyDescent="0.15">
      <c r="B106" s="339" t="s">
        <v>40</v>
      </c>
      <c r="C106" s="340"/>
      <c r="D106" s="370" t="s">
        <v>43</v>
      </c>
      <c r="E106" s="371"/>
      <c r="F106" s="371"/>
      <c r="G106" s="371"/>
      <c r="H106" s="371"/>
      <c r="I106" s="371"/>
      <c r="J106" s="372"/>
      <c r="L106" s="327"/>
      <c r="M106" s="328"/>
      <c r="N106" s="328"/>
      <c r="O106" s="328"/>
      <c r="P106" s="329"/>
      <c r="Q106" s="300"/>
      <c r="R106" s="304"/>
      <c r="S106" s="305"/>
      <c r="T106" s="586"/>
      <c r="U106" s="587"/>
      <c r="V106" s="588"/>
      <c r="W106" s="307"/>
    </row>
    <row r="107" spans="2:49" ht="16.5" customHeight="1" x14ac:dyDescent="0.15">
      <c r="B107" s="339" t="s">
        <v>41</v>
      </c>
      <c r="C107" s="340"/>
      <c r="D107" s="342" t="s">
        <v>938</v>
      </c>
      <c r="E107" s="343"/>
      <c r="F107" s="343"/>
      <c r="G107" s="343"/>
      <c r="H107" s="343"/>
      <c r="I107" s="343"/>
      <c r="J107" s="344"/>
      <c r="L107" s="327"/>
      <c r="M107" s="328"/>
      <c r="N107" s="328"/>
      <c r="O107" s="328"/>
      <c r="P107" s="329"/>
      <c r="Q107" s="300"/>
      <c r="R107" s="317"/>
      <c r="S107" s="318"/>
      <c r="T107" s="603"/>
      <c r="U107" s="604"/>
      <c r="V107" s="605"/>
      <c r="W107" s="306"/>
    </row>
    <row r="108" spans="2:49" x14ac:dyDescent="0.15">
      <c r="B108" s="339"/>
      <c r="C108" s="340"/>
      <c r="D108" s="345"/>
      <c r="E108" s="346"/>
      <c r="F108" s="346"/>
      <c r="G108" s="346"/>
      <c r="H108" s="346"/>
      <c r="I108" s="346"/>
      <c r="J108" s="347"/>
      <c r="L108" s="333"/>
      <c r="M108" s="334"/>
      <c r="N108" s="334"/>
      <c r="O108" s="334"/>
      <c r="P108" s="335"/>
      <c r="Q108" s="300"/>
      <c r="R108" s="304"/>
      <c r="S108" s="305"/>
      <c r="T108" s="586"/>
      <c r="U108" s="587"/>
      <c r="V108" s="588"/>
      <c r="W108" s="307"/>
    </row>
    <row r="109" spans="2:49" ht="15" thickBot="1" x14ac:dyDescent="0.2">
      <c r="B109" s="348" t="s">
        <v>44</v>
      </c>
      <c r="C109" s="349"/>
      <c r="D109" s="349"/>
      <c r="E109" s="349"/>
      <c r="F109" s="349" t="s">
        <v>45</v>
      </c>
      <c r="G109" s="349"/>
      <c r="H109" s="349"/>
      <c r="I109" s="349"/>
      <c r="J109" s="350"/>
      <c r="L109" s="336"/>
      <c r="M109" s="337"/>
      <c r="N109" s="337"/>
      <c r="O109" s="337"/>
      <c r="P109" s="338"/>
      <c r="Q109" s="300"/>
      <c r="R109" s="317"/>
      <c r="S109" s="318"/>
      <c r="T109" s="603"/>
      <c r="U109" s="604"/>
      <c r="V109" s="605"/>
      <c r="W109" s="306"/>
    </row>
    <row r="110" spans="2:49" x14ac:dyDescent="0.15">
      <c r="B110" s="320" t="s">
        <v>1267</v>
      </c>
      <c r="C110" s="320"/>
      <c r="D110" s="320"/>
      <c r="E110" s="357">
        <v>43131</v>
      </c>
      <c r="F110" s="357"/>
    </row>
  </sheetData>
  <sheetProtection selectLockedCells="1"/>
  <protectedRanges>
    <protectedRange password="DCD7" sqref="D47:E55 O30:O32 O27:P29 O26 O15:P25 H26:I26 D39:E42 D33:D38 E33 E36 D22:E32 D19:D21 D15:E18 B12:W14 R10:U11 N10:O10 K10 I10:J11 E10:F10 B10 B9:W9 Q3:Q8 N3:O8 K3:L8 E4:E6 I2:I8 B1:B8 D43:D46 F15:F56 J15:L56 D56 O53:P55 O47:P48 O46 O33:P45 U15:W55 O49:O52 Q15:Q56" name="技能表以上"/>
    <protectedRange password="DCD7" sqref="B57:W57 B58:R60 T58:W64 T65 E61:R63 L67 L68:M83 B75 B86 L95 R95:W96 B99:J110 C67:C68 B66:B69 F68 D68:E69 D67:J67 I69:J69" name="技能表往下"/>
  </protectedRanges>
  <autoFilter ref="B1:W93" xr:uid="{00000000-0009-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dataConsolidate/>
  <mergeCells count="266">
    <mergeCell ref="T104:V104"/>
    <mergeCell ref="T105:V105"/>
    <mergeCell ref="T106:V106"/>
    <mergeCell ref="T107:V107"/>
    <mergeCell ref="T108:V108"/>
    <mergeCell ref="T109:V109"/>
    <mergeCell ref="L80:M81"/>
    <mergeCell ref="L82:M83"/>
    <mergeCell ref="T58:W58"/>
    <mergeCell ref="K59:L59"/>
    <mergeCell ref="N59:O59"/>
    <mergeCell ref="N72:W73"/>
    <mergeCell ref="R103:S103"/>
    <mergeCell ref="T101:V101"/>
    <mergeCell ref="T102:V102"/>
    <mergeCell ref="T103:V103"/>
    <mergeCell ref="R101:S101"/>
    <mergeCell ref="R102:S102"/>
    <mergeCell ref="R95:W95"/>
    <mergeCell ref="R97:S97"/>
    <mergeCell ref="R96:S96"/>
    <mergeCell ref="R99:S99"/>
    <mergeCell ref="R100:S100"/>
    <mergeCell ref="T99:V99"/>
    <mergeCell ref="S10:S11"/>
    <mergeCell ref="T100:V100"/>
    <mergeCell ref="U97:V97"/>
    <mergeCell ref="U96:W96"/>
    <mergeCell ref="O40:P40"/>
    <mergeCell ref="O41:P41"/>
    <mergeCell ref="O42:P42"/>
    <mergeCell ref="O43:P43"/>
    <mergeCell ref="O44:P44"/>
    <mergeCell ref="O45:P45"/>
    <mergeCell ref="O47:P47"/>
    <mergeCell ref="O48:P48"/>
    <mergeCell ref="V63:V64"/>
    <mergeCell ref="P65:Q65"/>
    <mergeCell ref="P64:Q64"/>
    <mergeCell ref="T61:U61"/>
    <mergeCell ref="V61:W61"/>
    <mergeCell ref="T62:U62"/>
    <mergeCell ref="V62:W62"/>
    <mergeCell ref="N74:W75"/>
    <mergeCell ref="C3:G3"/>
    <mergeCell ref="C4:D4"/>
    <mergeCell ref="C5:D5"/>
    <mergeCell ref="F10:G11"/>
    <mergeCell ref="H10:H11"/>
    <mergeCell ref="O46:P46"/>
    <mergeCell ref="S2:W8"/>
    <mergeCell ref="I2:Q2"/>
    <mergeCell ref="B2:G2"/>
    <mergeCell ref="B10:C11"/>
    <mergeCell ref="K10:L11"/>
    <mergeCell ref="D10:D11"/>
    <mergeCell ref="E10:E11"/>
    <mergeCell ref="I10:I11"/>
    <mergeCell ref="J10:J11"/>
    <mergeCell ref="N10:N11"/>
    <mergeCell ref="O3:O4"/>
    <mergeCell ref="O5:O6"/>
    <mergeCell ref="O7:O8"/>
    <mergeCell ref="P3:P4"/>
    <mergeCell ref="P5:P6"/>
    <mergeCell ref="V10:W10"/>
    <mergeCell ref="T10:U10"/>
    <mergeCell ref="T11:U11"/>
    <mergeCell ref="P7:P8"/>
    <mergeCell ref="L3:L4"/>
    <mergeCell ref="L5:L6"/>
    <mergeCell ref="L7:L8"/>
    <mergeCell ref="M3:M4"/>
    <mergeCell ref="M5:M6"/>
    <mergeCell ref="M7:M8"/>
    <mergeCell ref="D15:E15"/>
    <mergeCell ref="D16:E16"/>
    <mergeCell ref="I3:I4"/>
    <mergeCell ref="I5:I6"/>
    <mergeCell ref="I7:I8"/>
    <mergeCell ref="C6:D6"/>
    <mergeCell ref="C7:G7"/>
    <mergeCell ref="C8:G8"/>
    <mergeCell ref="J3:J4"/>
    <mergeCell ref="J5:J6"/>
    <mergeCell ref="J7:J8"/>
    <mergeCell ref="H3:H4"/>
    <mergeCell ref="H5:H6"/>
    <mergeCell ref="H7:H8"/>
    <mergeCell ref="F6:G6"/>
    <mergeCell ref="F5:G5"/>
    <mergeCell ref="F4:G4"/>
    <mergeCell ref="D17:E17"/>
    <mergeCell ref="D18:E18"/>
    <mergeCell ref="D22:E22"/>
    <mergeCell ref="D23:E23"/>
    <mergeCell ref="B12:W12"/>
    <mergeCell ref="P9:Q9"/>
    <mergeCell ref="V9:W9"/>
    <mergeCell ref="M9:N9"/>
    <mergeCell ref="O14:P14"/>
    <mergeCell ref="S9:T9"/>
    <mergeCell ref="O10:P11"/>
    <mergeCell ref="Q10:Q11"/>
    <mergeCell ref="U14:W14"/>
    <mergeCell ref="J14:L14"/>
    <mergeCell ref="B13:W13"/>
    <mergeCell ref="D14:E14"/>
    <mergeCell ref="B9:C9"/>
    <mergeCell ref="M10:M11"/>
    <mergeCell ref="E9:J9"/>
    <mergeCell ref="O20:P20"/>
    <mergeCell ref="O19:P19"/>
    <mergeCell ref="O18:P18"/>
    <mergeCell ref="V11:W11"/>
    <mergeCell ref="R10:R11"/>
    <mergeCell ref="D29:E29"/>
    <mergeCell ref="O33:P33"/>
    <mergeCell ref="O34:P34"/>
    <mergeCell ref="O35:P35"/>
    <mergeCell ref="O27:P27"/>
    <mergeCell ref="D39:E39"/>
    <mergeCell ref="D32:E32"/>
    <mergeCell ref="D31:E31"/>
    <mergeCell ref="D30:E30"/>
    <mergeCell ref="O36:P36"/>
    <mergeCell ref="O37:P37"/>
    <mergeCell ref="O38:P38"/>
    <mergeCell ref="O39:P39"/>
    <mergeCell ref="D51:E51"/>
    <mergeCell ref="D50:E50"/>
    <mergeCell ref="D42:E42"/>
    <mergeCell ref="D41:E41"/>
    <mergeCell ref="D40:E40"/>
    <mergeCell ref="D52:E52"/>
    <mergeCell ref="O17:P17"/>
    <mergeCell ref="O16:P16"/>
    <mergeCell ref="O15:P15"/>
    <mergeCell ref="O29:P29"/>
    <mergeCell ref="O28:P28"/>
    <mergeCell ref="D24:E24"/>
    <mergeCell ref="D25:E25"/>
    <mergeCell ref="D26:E26"/>
    <mergeCell ref="O25:P25"/>
    <mergeCell ref="O24:P24"/>
    <mergeCell ref="O23:P23"/>
    <mergeCell ref="O22:P22"/>
    <mergeCell ref="O21:P21"/>
    <mergeCell ref="D47:E47"/>
    <mergeCell ref="D48:E48"/>
    <mergeCell ref="D49:E49"/>
    <mergeCell ref="D27:E27"/>
    <mergeCell ref="D28:E28"/>
    <mergeCell ref="D53:E53"/>
    <mergeCell ref="D54:E54"/>
    <mergeCell ref="D55:E55"/>
    <mergeCell ref="N61:O61"/>
    <mergeCell ref="N62:O62"/>
    <mergeCell ref="N63:O63"/>
    <mergeCell ref="P63:Q63"/>
    <mergeCell ref="P60:Q60"/>
    <mergeCell ref="P62:Q62"/>
    <mergeCell ref="P61:Q61"/>
    <mergeCell ref="K62:L62"/>
    <mergeCell ref="K61:L61"/>
    <mergeCell ref="K60:L60"/>
    <mergeCell ref="B58:R58"/>
    <mergeCell ref="B62:C62"/>
    <mergeCell ref="I59:J59"/>
    <mergeCell ref="M57:T57"/>
    <mergeCell ref="N60:O60"/>
    <mergeCell ref="P59:Q59"/>
    <mergeCell ref="F59:H59"/>
    <mergeCell ref="B63:C63"/>
    <mergeCell ref="K63:L63"/>
    <mergeCell ref="I62:J62"/>
    <mergeCell ref="I61:J61"/>
    <mergeCell ref="V59:W60"/>
    <mergeCell ref="T65:U65"/>
    <mergeCell ref="T63:U64"/>
    <mergeCell ref="I65:J65"/>
    <mergeCell ref="I64:J64"/>
    <mergeCell ref="B66:W66"/>
    <mergeCell ref="L67:W67"/>
    <mergeCell ref="B67:J67"/>
    <mergeCell ref="T59:U60"/>
    <mergeCell ref="B64:C64"/>
    <mergeCell ref="I63:J63"/>
    <mergeCell ref="B60:C60"/>
    <mergeCell ref="B61:C61"/>
    <mergeCell ref="B59:C59"/>
    <mergeCell ref="B65:C65"/>
    <mergeCell ref="K64:L64"/>
    <mergeCell ref="K65:L65"/>
    <mergeCell ref="N64:O64"/>
    <mergeCell ref="N65:O65"/>
    <mergeCell ref="I60:J60"/>
    <mergeCell ref="B75:J75"/>
    <mergeCell ref="L68:M69"/>
    <mergeCell ref="L70:M71"/>
    <mergeCell ref="L72:M73"/>
    <mergeCell ref="L74:M75"/>
    <mergeCell ref="H69:J69"/>
    <mergeCell ref="V65:W65"/>
    <mergeCell ref="B69:C69"/>
    <mergeCell ref="B70:E73"/>
    <mergeCell ref="F69:G69"/>
    <mergeCell ref="F70:J73"/>
    <mergeCell ref="B68:C68"/>
    <mergeCell ref="H68:J68"/>
    <mergeCell ref="B1:W1"/>
    <mergeCell ref="D105:J105"/>
    <mergeCell ref="D106:J106"/>
    <mergeCell ref="N68:W69"/>
    <mergeCell ref="N70:W71"/>
    <mergeCell ref="L84:W93"/>
    <mergeCell ref="B76:J76"/>
    <mergeCell ref="B83:J83"/>
    <mergeCell ref="B84:J84"/>
    <mergeCell ref="B87:J87"/>
    <mergeCell ref="B86:J86"/>
    <mergeCell ref="B88:J88"/>
    <mergeCell ref="B89:J89"/>
    <mergeCell ref="F68:G68"/>
    <mergeCell ref="B90:J90"/>
    <mergeCell ref="B91:J91"/>
    <mergeCell ref="B92:J92"/>
    <mergeCell ref="B93:J93"/>
    <mergeCell ref="N76:W77"/>
    <mergeCell ref="N78:W79"/>
    <mergeCell ref="N80:W81"/>
    <mergeCell ref="N82:W83"/>
    <mergeCell ref="L76:M77"/>
    <mergeCell ref="L78:M79"/>
    <mergeCell ref="B94:J94"/>
    <mergeCell ref="B95:J95"/>
    <mergeCell ref="B98:J98"/>
    <mergeCell ref="B99:J99"/>
    <mergeCell ref="B102:J103"/>
    <mergeCell ref="B100:D101"/>
    <mergeCell ref="B77:J77"/>
    <mergeCell ref="B78:J78"/>
    <mergeCell ref="B79:J79"/>
    <mergeCell ref="B80:J80"/>
    <mergeCell ref="B81:J81"/>
    <mergeCell ref="B82:J82"/>
    <mergeCell ref="B110:D110"/>
    <mergeCell ref="L95:P95"/>
    <mergeCell ref="L96:P97"/>
    <mergeCell ref="L98:P99"/>
    <mergeCell ref="L100:P101"/>
    <mergeCell ref="L102:P103"/>
    <mergeCell ref="L104:P105"/>
    <mergeCell ref="L106:P107"/>
    <mergeCell ref="L108:P109"/>
    <mergeCell ref="B104:E104"/>
    <mergeCell ref="F104:J104"/>
    <mergeCell ref="B105:C105"/>
    <mergeCell ref="B106:C106"/>
    <mergeCell ref="B107:C108"/>
    <mergeCell ref="D107:J108"/>
    <mergeCell ref="B109:E109"/>
    <mergeCell ref="F109:J109"/>
    <mergeCell ref="B97:J97"/>
    <mergeCell ref="B96:J96"/>
    <mergeCell ref="E110:F110"/>
  </mergeCells>
  <phoneticPr fontId="2" type="noConversion"/>
  <conditionalFormatting sqref="G57">
    <cfRule type="cellIs" dxfId="104" priority="501" operator="equal">
      <formula>"剩余职业点=0   剩余兴趣点=0"</formula>
    </cfRule>
  </conditionalFormatting>
  <conditionalFormatting sqref="N56">
    <cfRule type="cellIs" dxfId="103" priority="412" operator="equal">
      <formula>"√"</formula>
    </cfRule>
    <cfRule type="cellIs" dxfId="102" priority="413" operator="equal">
      <formula>1</formula>
    </cfRule>
  </conditionalFormatting>
  <conditionalFormatting sqref="E20">
    <cfRule type="cellIs" dxfId="101" priority="106" operator="equal">
      <formula>"×"</formula>
    </cfRule>
    <cfRule type="cellIs" dxfId="100" priority="107" operator="equal">
      <formula>"※"</formula>
    </cfRule>
    <cfRule type="cellIs" dxfId="99" priority="108" operator="equal">
      <formula>"⊙"</formula>
    </cfRule>
    <cfRule type="cellIs" dxfId="98" priority="109" operator="equal">
      <formula>"☆"</formula>
    </cfRule>
    <cfRule type="cellIs" dxfId="97" priority="110" operator="equal">
      <formula>"★"</formula>
    </cfRule>
  </conditionalFormatting>
  <conditionalFormatting sqref="N15:N25 C15:C45 C56">
    <cfRule type="cellIs" dxfId="96" priority="118" operator="equal">
      <formula>"×"</formula>
    </cfRule>
  </conditionalFormatting>
  <conditionalFormatting sqref="N15:N25 C15:C45 C56">
    <cfRule type="cellIs" dxfId="95" priority="119" operator="equal">
      <formula>"※"</formula>
    </cfRule>
    <cfRule type="cellIs" dxfId="94" priority="120" operator="equal">
      <formula>"⊙"</formula>
    </cfRule>
    <cfRule type="cellIs" dxfId="93" priority="121" operator="equal">
      <formula>"☆"</formula>
    </cfRule>
    <cfRule type="cellIs" dxfId="92" priority="122" operator="equal">
      <formula>"★"</formula>
    </cfRule>
  </conditionalFormatting>
  <conditionalFormatting sqref="N26 N28 N30 N32 N34 C46 C48 C50 C52 C54">
    <cfRule type="cellIs" dxfId="91" priority="86" operator="equal">
      <formula>"×"</formula>
    </cfRule>
  </conditionalFormatting>
  <conditionalFormatting sqref="N26 N28 N30 N32 N34 C46 C48 C50 C52 C54">
    <cfRule type="cellIs" dxfId="90" priority="87" operator="equal">
      <formula>"※"</formula>
    </cfRule>
    <cfRule type="cellIs" dxfId="89" priority="88" operator="equal">
      <formula>"⊙"</formula>
    </cfRule>
    <cfRule type="cellIs" dxfId="88" priority="89" operator="equal">
      <formula>"☆"</formula>
    </cfRule>
    <cfRule type="cellIs" dxfId="87" priority="90" operator="equal">
      <formula>"★"</formula>
    </cfRule>
  </conditionalFormatting>
  <conditionalFormatting sqref="N27">
    <cfRule type="cellIs" dxfId="86" priority="81" operator="equal">
      <formula>"×"</formula>
    </cfRule>
  </conditionalFormatting>
  <conditionalFormatting sqref="N27">
    <cfRule type="cellIs" dxfId="85" priority="82" operator="equal">
      <formula>"※"</formula>
    </cfRule>
    <cfRule type="cellIs" dxfId="84" priority="83" operator="equal">
      <formula>"⊙"</formula>
    </cfRule>
    <cfRule type="cellIs" dxfId="83" priority="84" operator="equal">
      <formula>"☆"</formula>
    </cfRule>
    <cfRule type="cellIs" dxfId="82" priority="85" operator="equal">
      <formula>"★"</formula>
    </cfRule>
  </conditionalFormatting>
  <conditionalFormatting sqref="N29">
    <cfRule type="cellIs" dxfId="81" priority="76" operator="equal">
      <formula>"×"</formula>
    </cfRule>
  </conditionalFormatting>
  <conditionalFormatting sqref="N29">
    <cfRule type="cellIs" dxfId="80" priority="77" operator="equal">
      <formula>"※"</formula>
    </cfRule>
    <cfRule type="cellIs" dxfId="79" priority="78" operator="equal">
      <formula>"⊙"</formula>
    </cfRule>
    <cfRule type="cellIs" dxfId="78" priority="79" operator="equal">
      <formula>"☆"</formula>
    </cfRule>
    <cfRule type="cellIs" dxfId="77" priority="80" operator="equal">
      <formula>"★"</formula>
    </cfRule>
  </conditionalFormatting>
  <conditionalFormatting sqref="N31">
    <cfRule type="cellIs" dxfId="76" priority="71" operator="equal">
      <formula>"×"</formula>
    </cfRule>
  </conditionalFormatting>
  <conditionalFormatting sqref="N31">
    <cfRule type="cellIs" dxfId="75" priority="72" operator="equal">
      <formula>"※"</formula>
    </cfRule>
    <cfRule type="cellIs" dxfId="74" priority="73" operator="equal">
      <formula>"⊙"</formula>
    </cfRule>
    <cfRule type="cellIs" dxfId="73" priority="74" operator="equal">
      <formula>"☆"</formula>
    </cfRule>
    <cfRule type="cellIs" dxfId="72" priority="75" operator="equal">
      <formula>"★"</formula>
    </cfRule>
  </conditionalFormatting>
  <conditionalFormatting sqref="N33">
    <cfRule type="cellIs" dxfId="71" priority="66" operator="equal">
      <formula>"×"</formula>
    </cfRule>
  </conditionalFormatting>
  <conditionalFormatting sqref="N33">
    <cfRule type="cellIs" dxfId="70" priority="67" operator="equal">
      <formula>"※"</formula>
    </cfRule>
    <cfRule type="cellIs" dxfId="69" priority="68" operator="equal">
      <formula>"⊙"</formula>
    </cfRule>
    <cfRule type="cellIs" dxfId="68" priority="69" operator="equal">
      <formula>"☆"</formula>
    </cfRule>
    <cfRule type="cellIs" dxfId="67" priority="70" operator="equal">
      <formula>"★"</formula>
    </cfRule>
  </conditionalFormatting>
  <conditionalFormatting sqref="N35">
    <cfRule type="cellIs" dxfId="66" priority="61" operator="equal">
      <formula>"×"</formula>
    </cfRule>
  </conditionalFormatting>
  <conditionalFormatting sqref="N35">
    <cfRule type="cellIs" dxfId="65" priority="62" operator="equal">
      <formula>"※"</formula>
    </cfRule>
    <cfRule type="cellIs" dxfId="64" priority="63" operator="equal">
      <formula>"⊙"</formula>
    </cfRule>
    <cfRule type="cellIs" dxfId="63" priority="64" operator="equal">
      <formula>"☆"</formula>
    </cfRule>
    <cfRule type="cellIs" dxfId="62" priority="65" operator="equal">
      <formula>"★"</formula>
    </cfRule>
  </conditionalFormatting>
  <conditionalFormatting sqref="C47">
    <cfRule type="cellIs" dxfId="61" priority="56" operator="equal">
      <formula>"×"</formula>
    </cfRule>
  </conditionalFormatting>
  <conditionalFormatting sqref="C47">
    <cfRule type="cellIs" dxfId="60" priority="57" operator="equal">
      <formula>"※"</formula>
    </cfRule>
    <cfRule type="cellIs" dxfId="59" priority="58" operator="equal">
      <formula>"⊙"</formula>
    </cfRule>
    <cfRule type="cellIs" dxfId="58" priority="59" operator="equal">
      <formula>"☆"</formula>
    </cfRule>
    <cfRule type="cellIs" dxfId="57" priority="60" operator="equal">
      <formula>"★"</formula>
    </cfRule>
  </conditionalFormatting>
  <conditionalFormatting sqref="C49">
    <cfRule type="cellIs" dxfId="56" priority="51" operator="equal">
      <formula>"×"</formula>
    </cfRule>
  </conditionalFormatting>
  <conditionalFormatting sqref="C49">
    <cfRule type="cellIs" dxfId="55" priority="52" operator="equal">
      <formula>"※"</formula>
    </cfRule>
    <cfRule type="cellIs" dxfId="54" priority="53" operator="equal">
      <formula>"⊙"</formula>
    </cfRule>
    <cfRule type="cellIs" dxfId="53" priority="54" operator="equal">
      <formula>"☆"</formula>
    </cfRule>
    <cfRule type="cellIs" dxfId="52" priority="55" operator="equal">
      <formula>"★"</formula>
    </cfRule>
  </conditionalFormatting>
  <conditionalFormatting sqref="C51">
    <cfRule type="cellIs" dxfId="51" priority="46" operator="equal">
      <formula>"×"</formula>
    </cfRule>
  </conditionalFormatting>
  <conditionalFormatting sqref="C51">
    <cfRule type="cellIs" dxfId="50" priority="47" operator="equal">
      <formula>"※"</formula>
    </cfRule>
    <cfRule type="cellIs" dxfId="49" priority="48" operator="equal">
      <formula>"⊙"</formula>
    </cfRule>
    <cfRule type="cellIs" dxfId="48" priority="49" operator="equal">
      <formula>"☆"</formula>
    </cfRule>
    <cfRule type="cellIs" dxfId="47" priority="50" operator="equal">
      <formula>"★"</formula>
    </cfRule>
  </conditionalFormatting>
  <conditionalFormatting sqref="C53">
    <cfRule type="cellIs" dxfId="46" priority="41" operator="equal">
      <formula>"×"</formula>
    </cfRule>
  </conditionalFormatting>
  <conditionalFormatting sqref="C53">
    <cfRule type="cellIs" dxfId="45" priority="42" operator="equal">
      <formula>"※"</formula>
    </cfRule>
    <cfRule type="cellIs" dxfId="44" priority="43" operator="equal">
      <formula>"⊙"</formula>
    </cfRule>
    <cfRule type="cellIs" dxfId="43" priority="44" operator="equal">
      <formula>"☆"</formula>
    </cfRule>
    <cfRule type="cellIs" dxfId="42" priority="45" operator="equal">
      <formula>"★"</formula>
    </cfRule>
  </conditionalFormatting>
  <conditionalFormatting sqref="C55">
    <cfRule type="cellIs" dxfId="41" priority="36" operator="equal">
      <formula>"×"</formula>
    </cfRule>
  </conditionalFormatting>
  <conditionalFormatting sqref="C55">
    <cfRule type="cellIs" dxfId="40" priority="37" operator="equal">
      <formula>"※"</formula>
    </cfRule>
    <cfRule type="cellIs" dxfId="39" priority="38" operator="equal">
      <formula>"⊙"</formula>
    </cfRule>
    <cfRule type="cellIs" dxfId="38" priority="39" operator="equal">
      <formula>"☆"</formula>
    </cfRule>
    <cfRule type="cellIs" dxfId="37" priority="40" operator="equal">
      <formula>"★"</formula>
    </cfRule>
  </conditionalFormatting>
  <conditionalFormatting sqref="N36:N45">
    <cfRule type="cellIs" dxfId="36" priority="31" operator="equal">
      <formula>"×"</formula>
    </cfRule>
  </conditionalFormatting>
  <conditionalFormatting sqref="N36:N45">
    <cfRule type="cellIs" dxfId="35" priority="32" operator="equal">
      <formula>"※"</formula>
    </cfRule>
    <cfRule type="cellIs" dxfId="34" priority="33" operator="equal">
      <formula>"⊙"</formula>
    </cfRule>
    <cfRule type="cellIs" dxfId="33" priority="34" operator="equal">
      <formula>"☆"</formula>
    </cfRule>
    <cfRule type="cellIs" dxfId="32" priority="35" operator="equal">
      <formula>"★"</formula>
    </cfRule>
  </conditionalFormatting>
  <conditionalFormatting sqref="N46 N48 N50 N52 N54">
    <cfRule type="cellIs" dxfId="31" priority="26" operator="equal">
      <formula>"×"</formula>
    </cfRule>
  </conditionalFormatting>
  <conditionalFormatting sqref="N46 N48 N50 N52 N54">
    <cfRule type="cellIs" dxfId="30" priority="27" operator="equal">
      <formula>"※"</formula>
    </cfRule>
    <cfRule type="cellIs" dxfId="29" priority="28" operator="equal">
      <formula>"⊙"</formula>
    </cfRule>
    <cfRule type="cellIs" dxfId="28" priority="29" operator="equal">
      <formula>"☆"</formula>
    </cfRule>
    <cfRule type="cellIs" dxfId="27" priority="30" operator="equal">
      <formula>"★"</formula>
    </cfRule>
  </conditionalFormatting>
  <conditionalFormatting sqref="N47">
    <cfRule type="cellIs" dxfId="26" priority="21" operator="equal">
      <formula>"×"</formula>
    </cfRule>
  </conditionalFormatting>
  <conditionalFormatting sqref="N47">
    <cfRule type="cellIs" dxfId="25" priority="22" operator="equal">
      <formula>"※"</formula>
    </cfRule>
    <cfRule type="cellIs" dxfId="24" priority="23" operator="equal">
      <formula>"⊙"</formula>
    </cfRule>
    <cfRule type="cellIs" dxfId="23" priority="24" operator="equal">
      <formula>"☆"</formula>
    </cfRule>
    <cfRule type="cellIs" dxfId="22" priority="25" operator="equal">
      <formula>"★"</formula>
    </cfRule>
  </conditionalFormatting>
  <conditionalFormatting sqref="N49">
    <cfRule type="cellIs" dxfId="21" priority="16" operator="equal">
      <formula>"×"</formula>
    </cfRule>
  </conditionalFormatting>
  <conditionalFormatting sqref="N49">
    <cfRule type="cellIs" dxfId="20" priority="17" operator="equal">
      <formula>"※"</formula>
    </cfRule>
    <cfRule type="cellIs" dxfId="19" priority="18" operator="equal">
      <formula>"⊙"</formula>
    </cfRule>
    <cfRule type="cellIs" dxfId="18" priority="19" operator="equal">
      <formula>"☆"</formula>
    </cfRule>
    <cfRule type="cellIs" dxfId="17" priority="20" operator="equal">
      <formula>"★"</formula>
    </cfRule>
  </conditionalFormatting>
  <conditionalFormatting sqref="N51">
    <cfRule type="cellIs" dxfId="16" priority="11" operator="equal">
      <formula>"×"</formula>
    </cfRule>
  </conditionalFormatting>
  <conditionalFormatting sqref="N51">
    <cfRule type="cellIs" dxfId="15" priority="12" operator="equal">
      <formula>"※"</formula>
    </cfRule>
    <cfRule type="cellIs" dxfId="14" priority="13" operator="equal">
      <formula>"⊙"</formula>
    </cfRule>
    <cfRule type="cellIs" dxfId="13" priority="14" operator="equal">
      <formula>"☆"</formula>
    </cfRule>
    <cfRule type="cellIs" dxfId="12" priority="15" operator="equal">
      <formula>"★"</formula>
    </cfRule>
  </conditionalFormatting>
  <conditionalFormatting sqref="N53">
    <cfRule type="cellIs" dxfId="11" priority="6" operator="equal">
      <formula>"×"</formula>
    </cfRule>
  </conditionalFormatting>
  <conditionalFormatting sqref="N53">
    <cfRule type="cellIs" dxfId="10" priority="7" operator="equal">
      <formula>"※"</formula>
    </cfRule>
    <cfRule type="cellIs" dxfId="9" priority="8" operator="equal">
      <formula>"⊙"</formula>
    </cfRule>
    <cfRule type="cellIs" dxfId="8" priority="9" operator="equal">
      <formula>"☆"</formula>
    </cfRule>
    <cfRule type="cellIs" dxfId="7" priority="10" operator="equal">
      <formula>"★"</formula>
    </cfRule>
  </conditionalFormatting>
  <conditionalFormatting sqref="N55">
    <cfRule type="cellIs" dxfId="6" priority="1" operator="equal">
      <formula>"×"</formula>
    </cfRule>
  </conditionalFormatting>
  <conditionalFormatting sqref="N55">
    <cfRule type="cellIs" dxfId="5" priority="2" operator="equal">
      <formula>"※"</formula>
    </cfRule>
    <cfRule type="cellIs" dxfId="4" priority="3" operator="equal">
      <formula>"⊙"</formula>
    </cfRule>
    <cfRule type="cellIs" dxfId="3" priority="4" operator="equal">
      <formula>"☆"</formula>
    </cfRule>
    <cfRule type="cellIs" dxfId="2" priority="5" operator="equal">
      <formula>"★"</formula>
    </cfRule>
  </conditionalFormatting>
  <dataValidations xWindow="1235" yWindow="530" count="9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xr:uid="{00000000-0002-0000-0000-000000000000}"/>
    <dataValidation allowBlank="1" showInputMessage="1" showErrorMessage="1" promptTitle="Fighting (不定) [无法孤注一骰]" prompt="格斗技能指的是一名角色在近距离战斗上的技能。你可以花费一定的点数来获得任何的专业化技能。" sqref="D33:D35" xr:uid="{00000000-0002-0000-0000-000001000000}"/>
    <dataValidation allowBlank="1" showInputMessage="1" showErrorMessage="1" promptTitle="Firearms (不定) [无法孤注一骰]" prompt="包括了各种形式的火器，也包括了弓箭和弩。" sqref="D36:D38" xr:uid="{00000000-0002-0000-0000-000002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xr:uid="{00000000-0002-0000-0000-000003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xr:uid="{00000000-0002-0000-0000-000004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xr:uid="{00000000-0002-0000-0000-000005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D46" xr:uid="{00000000-0002-0000-0000-000006000000}"/>
    <dataValidation type="custom" allowBlank="1" showInputMessage="1" showErrorMessage="1" promptTitle="泛大陆村规" prompt="规则书大成功为1，泛大陆村规放宽至1-5" sqref="J101" xr:uid="{00000000-0002-0000-0000-000007000000}">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xr:uid="{00000000-0002-0000-0000-000008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xr:uid="{00000000-0002-0000-0000-000009000000}">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xr:uid="{00000000-0002-0000-0000-00000A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xr:uid="{00000000-0002-0000-0000-00000B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xr:uid="{00000000-0002-0000-0000-00000C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xr:uid="{00000000-0002-0000-0000-00000D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xr:uid="{00000000-0002-0000-0000-00000E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xr:uid="{00000000-0002-0000-0000-00000F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xr:uid="{00000000-0002-0000-0000-000010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xr:uid="{00000000-0002-0000-0000-000011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xr:uid="{00000000-0002-0000-0000-000012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xr:uid="{00000000-0002-0000-0000-000013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xr:uid="{00000000-0002-0000-0000-000014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xr:uid="{00000000-0002-0000-0000-000015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xr:uid="{00000000-0002-0000-0000-000016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xr:uid="{00000000-0002-0000-0000-000017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xr:uid="{00000000-0002-0000-0000-000018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xr:uid="{00000000-0002-0000-0000-000019000000}"/>
    <dataValidation allowBlank="1" showInputMessage="1" showErrorMessage="1" promptTitle="Appraise (05%)" prompt="用来估计某种物品的价值，包括质量，使用的材料以及工艺。相关的，调查员可以准确地辨认出物品的年龄，评估它的历史关联性以及发现赝品。" sqref="D17" xr:uid="{00000000-0002-0000-0000-00001A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xr:uid="{00000000-0002-0000-0000-00001B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xr:uid="{00000000-0002-0000-0000-00001C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xr:uid="{00000000-0002-0000-0000-00001D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xr:uid="{00000000-0002-0000-0000-00001E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xr:uid="{00000000-0002-0000-0000-00001F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xr:uid="{00000000-0002-0000-0000-000020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xr:uid="{00000000-0002-0000-0000-000021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xr:uid="{00000000-0002-0000-0000-000022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xr:uid="{00000000-0002-0000-0000-000023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xr:uid="{00000000-0002-0000-0000-000024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xr:uid="{00000000-0002-0000-0000-000025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xr:uid="{00000000-0002-0000-0000-000026000000}"/>
    <dataValidation allowBlank="1" showInputMessage="1" showErrorMessage="1" promptTitle="Operate Heavy Machinery (01%)" prompt="当驾驶以及操纵一辆坦克，挖土机或者其他巨型建造机械时需要这个技能。对于种类非常不同的机械，KP可以决定难度等级。" sqref="O24" xr:uid="{00000000-0002-0000-0000-000027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xr:uid="{00000000-0002-0000-0000-000028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xr:uid="{00000000-0002-0000-0000-000029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O48" xr:uid="{00000000-0002-0000-0000-00002A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xr:uid="{00000000-0002-0000-0000-00002B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xr:uid="{00000000-0002-0000-0000-00002C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O54" xr:uid="{00000000-0002-0000-0000-00002D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O55" xr:uid="{00000000-0002-0000-0000-00002E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D47" xr:uid="{00000000-0002-0000-0000-00002F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8" xr:uid="{00000000-0002-0000-0000-000030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9" xr:uid="{00000000-0002-0000-0000-000031000000}"/>
    <dataValidation allowBlank="1" showErrorMessage="1" promptTitle="Tips" prompt="一般MOV不需要手动修改。" sqref="Q7" xr:uid="{00000000-0002-0000-0000-000032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56 M15:M56" xr:uid="{00000000-0002-0000-0000-000033000000}">
      <formula1>"☐,☑"</formula1>
    </dataValidation>
    <dataValidation allowBlank="1" showInputMessage="1" showErrorMessage="1" promptTitle="说明" prompt="三选一还是三选二参见下方的[xxxx的本职技能]" sqref="V9:W9" xr:uid="{00000000-0002-0000-0000-000034000000}"/>
    <dataValidation type="list" allowBlank="1" showInputMessage="1" showErrorMessage="1" sqref="F4:G4" xr:uid="{00000000-0002-0000-0000-000035000000}">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D50:E50" xr:uid="{00000000-0002-0000-0000-00003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D54" xr:uid="{00000000-0002-0000-0000-000037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D53" xr:uid="{00000000-0002-0000-0000-000038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D55" xr:uid="{00000000-0002-0000-0000-000039000000}"/>
    <dataValidation allowBlank="1" showInputMessage="1" showErrorMessage="1" prompt="这是你立即可以取用、支配的现金。_x000a_包括带在身上的和存在银行的。" sqref="F68" xr:uid="{00000000-0002-0000-0000-00003A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D52:E52" xr:uid="{00000000-0002-0000-0000-00003B000000}"/>
    <dataValidation allowBlank="1" showInputMessage="1" showErrorMessage="1" promptTitle="Diving (01%)" prompt="使用者接受过在深海游泳的使用以及维持潜水设备的训练，水下导航，合适的下潜配重，以及应对紧急情况的方法。" sqref="D51:E51" xr:uid="{00000000-0002-0000-0000-00003C000000}"/>
    <dataValidation type="whole" errorStyle="warning" allowBlank="1" showErrorMessage="1" errorTitle="警告" error="人类力量范围为0~99" promptTitle="警告" sqref="J3:J4" xr:uid="{00000000-0002-0000-0000-00003D000000}">
      <formula1>1</formula1>
      <formula2>99</formula2>
    </dataValidation>
    <dataValidation type="whole" errorStyle="warning" allowBlank="1" showInputMessage="1" showErrorMessage="1" errorTitle="警告" error="人类体质范围为0~99" sqref="J5:J6" xr:uid="{00000000-0002-0000-0000-00003E000000}">
      <formula1>0</formula1>
      <formula2>99</formula2>
    </dataValidation>
    <dataValidation type="whole" errorStyle="warning" operator="greaterThanOrEqual" allowBlank="1" showInputMessage="1" errorTitle="警告" promptTitle="提示" prompt="部分人类体型可以超99" sqref="J7:J8" xr:uid="{00000000-0002-0000-0000-00003F000000}">
      <formula1>9</formula1>
    </dataValidation>
    <dataValidation type="whole" errorStyle="warning" allowBlank="1" showInputMessage="1" showErrorMessage="1" errorTitle="警告" error="人类敏捷范围为0~99" sqref="M3:M4" xr:uid="{00000000-0002-0000-0000-000040000000}">
      <formula1>0</formula1>
      <formula2>99</formula2>
    </dataValidation>
    <dataValidation type="whole" errorStyle="warning" allowBlank="1" showInputMessage="1" showErrorMessage="1" errorTitle="警告" error="人类外貌范围为0~99" sqref="M5:M6" xr:uid="{00000000-0002-0000-0000-000041000000}">
      <formula1>0</formula1>
      <formula2>99</formula2>
    </dataValidation>
    <dataValidation type="whole" errorStyle="warning" allowBlank="1" showInputMessage="1" showErrorMessage="1" errorTitle="警告" error="人类智力范围为0~99" sqref="M7:M8" xr:uid="{00000000-0002-0000-0000-000042000000}">
      <formula1>0</formula1>
      <formula2>99</formula2>
    </dataValidation>
    <dataValidation type="whole" operator="greaterThanOrEqual" allowBlank="1" showInputMessage="1" showErrorMessage="1" promptTitle="提示" prompt="人类意志可以超越100，但这是特例" sqref="P3:P4" xr:uid="{00000000-0002-0000-0000-000043000000}">
      <formula1>0</formula1>
    </dataValidation>
    <dataValidation type="whole" errorStyle="warning" allowBlank="1" showInputMessage="1" showErrorMessage="1" errorTitle="警告" error="人类教育范围为0~99" sqref="P5:P6" xr:uid="{00000000-0002-0000-0000-000044000000}">
      <formula1>0</formula1>
      <formula2>99</formula2>
    </dataValidation>
    <dataValidation allowBlank="1" showInputMessage="1" showErrorMessage="1" promptTitle="提示" prompt="现金单位自行更换" sqref="H68:J68" xr:uid="{00000000-0002-0000-0000-000045000000}"/>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xr:uid="{00000000-0002-0000-0000-000046000000}"/>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xr:uid="{00000000-0002-0000-0000-000047000000}"/>
    <dataValidation allowBlank="1" showErrorMessage="1" sqref="E56" xr:uid="{00000000-0002-0000-0000-000048000000}"/>
    <dataValidation allowBlank="1" showInputMessage="1" showErrorMessage="1" promptTitle="Language (Own) (EDU)" prompt="当选择这项技能时，必须明确一门具体的语言并且写在技能的后面。在婴儿期或者童年早期，大多数人使用单一一门语言。" sqref="D56" xr:uid="{00000000-0002-0000-0000-000049000000}"/>
    <dataValidation allowBlank="1" showInputMessage="1" showErrorMessage="1" promptTitle="咒文" prompt="你懂得咒文，用于识别，配合法术应用施法" sqref="O37:P37" xr:uid="{00000000-0002-0000-0000-00004A000000}"/>
    <dataValidation allowBlank="1" showInputMessage="1" showErrorMessage="1" promptTitle="法术应用" prompt="用于使用奇物，施法至少还需要“咒文”" sqref="O36:P36" xr:uid="{00000000-0002-0000-0000-00004B000000}"/>
    <dataValidation allowBlank="1" showInputMessage="1" showErrorMessage="1" promptTitle="施法逻辑" prompt="你懂得施法过程，元素是如何组合的，这是构建和拆解的第一步" sqref="O38:P38" xr:uid="{00000000-0002-0000-0000-00004C000000}"/>
    <dataValidation allowBlank="1" showInputMessage="1" showErrorMessage="1" promptTitle="法阵" prompt="你懂得如何构建一个巨大的复杂的自持的施法系统" sqref="O39:P39" xr:uid="{00000000-0002-0000-0000-00004D000000}"/>
    <dataValidation allowBlank="1" showInputMessage="1" showErrorMessage="1" promptTitle="象征映射" prompt="你知道那些元素是怎么来的和怎么表达的这是，原创的第一步，也可以用于解读陌生元素。在构建仪式的时候很重要" sqref="O40:P40" xr:uid="{00000000-0002-0000-0000-00004E000000}"/>
    <dataValidation allowBlank="1" showInputMessage="1" showErrorMessage="1" promptTitle="精神网络及信息海概论" prompt="社会系，群体精神系法术的基础。关于如何通过群体意识进行法术活动，比如如何通过已知信息定位特定目标，如何进行精神广播和防御构建，诅咒等非接触性法术基础。" sqref="O41:P41" xr:uid="{00000000-0002-0000-0000-00004F000000}"/>
    <dataValidation allowBlank="1" showInputMessage="1" showErrorMessage="1" promptTitle="模因" prompt="信息的传播与扩散还有扭曲，信息传染性法术基础，暗中影响精神的方式（这玩意有点诡异我语文水平不够到时候口胡吧）" sqref="O42:P42" xr:uid="{00000000-0002-0000-0000-000050000000}"/>
    <dataValidation allowBlank="1" showInputMessage="1" showErrorMessage="1" promptTitle="魔法语言" prompt="用来读懂各种乱七八糟的非规范性法术结构，对法术的感性认知，以及你也可以写一堆让别人一下子懵逼的玩意儿了，以及对法术构建的速度有加成" sqref="O43:P43" xr:uid="{00000000-0002-0000-0000-000051000000}"/>
    <dataValidation allowBlank="1" showInputMessage="1" showErrorMessage="1" promptTitle="炼金技术" prompt="如何用魔法材料制造奇物，以及简单附魔" sqref="O44:P44" xr:uid="{00000000-0002-0000-0000-000052000000}"/>
    <dataValidation allowBlank="1" showInputMessage="1" showErrorMessage="1" promptTitle="炼金材料" prompt="如何辨认，制造，退魔魔法材料，附魔，简单奇物制造和拆解" sqref="O45:P45" xr:uid="{00000000-0002-0000-0000-000053000000}"/>
    <dataValidation allowBlank="1" showInputMessage="1" showErrorMessage="1" promptTitle="法术史" prompt="在法术，超能，异种存在下的真实历史，而不是那些普通人历史书上的安慰人的玩意儿" sqref="O46:P46" xr:uid="{00000000-0002-0000-0000-000054000000}"/>
    <dataValidation allowBlank="1" showInputMessage="1" showErrorMessage="1" promptTitle="信仰奇迹原理" prompt="群体无意识是如何施法的，特殊象征的意义，这些唯心玩意儿是怎么运作的，关于信仰和神术必修，无论是你自己想当个神棍或者要打击邪教徒和极端份子" sqref="O47:P47" xr:uid="{00000000-0002-0000-0000-000055000000}"/>
    <dataValidation allowBlank="1" showInputMessage="1" showErrorMessage="1" promptTitle="异种生物学" prompt="关于异种的生理构成，你可以对着那些非人放医学和急救了，你也知道那些家伙的要害，作用，还有一堆奇怪的知识" sqref="O49" xr:uid="{00000000-0002-0000-0000-000056000000}"/>
    <dataValidation allowBlank="1" showInputMessage="1" showErrorMessage="1" promptTitle="异种社会学" prompt="关于异种的社会习俗心理等一系列东西，你知道如何和一个非人社交了。配合信息海概论你可以往他们身上扔社会系和群体精神系法术了，配合模因论还能搞出更大的动静" sqref="O50" xr:uid="{00000000-0002-0000-0000-000057000000}"/>
    <dataValidation allowBlank="1" showInputMessage="1" showErrorMessage="1" promptTitle="异种历史学" prompt="别人的历史，当然，你也能知道一些社交常识。配合信息海或者神学能产生出乎意料的效果" sqref="O51" xr:uid="{00000000-0002-0000-0000-000058000000}"/>
    <dataValidation allowBlank="1" showInputMessage="1" showErrorMessage="1" promptTitle="异种科技" prompt="你可以使用别人家的技术就像使用那些你从小熟悉的人类技术一样，你懂得一部分其他文明的科学理论，你甚至能把别人的混合自己的甚至变成自己的" sqref="O52" xr:uid="{00000000-0002-0000-0000-000059000000}"/>
    <dataValidation allowBlank="1" showInputMessage="1" showErrorMessage="1" promptTitle="异能控制力" prompt="对异能使用的熟练水平，权限越高初始熟练度越低。使用没过会导致在不该开启的时候开启或者不该关闭的时候关闭" sqref="O53" xr:uid="{00000000-0002-0000-0000-00005A000000}"/>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426" operator="containsText" id="{B1EE94E2-171D-49E7-857D-05ABDC0578CB}">
            <xm:f>NOT(ISERROR(SEARCH($D$22,N56)))</xm:f>
            <xm:f>$D$22</xm:f>
            <x14:dxf>
              <font>
                <color rgb="FF9C0006"/>
              </font>
              <fill>
                <patternFill>
                  <bgColor rgb="FFFFC7CE"/>
                </patternFill>
              </fill>
            </x14:dxf>
          </x14:cfRule>
          <xm:sqref>N56</xm:sqref>
        </x14:conditionalFormatting>
      </x14:conditionalFormattings>
    </ext>
    <ext xmlns:x14="http://schemas.microsoft.com/office/spreadsheetml/2009/9/main" uri="{CCE6A557-97BC-4b89-ADB6-D9C93CAAB3DF}">
      <x14:dataValidations xmlns:xm="http://schemas.microsoft.com/office/excel/2006/main" xWindow="1235" yWindow="530" count="7">
        <x14:dataValidation type="list" allowBlank="1" showInputMessage="1" showErrorMessage="1" xr:uid="{00000000-0002-0000-0000-00005B000000}">
          <x14:formula1>
            <xm:f>分支技能!$E$4:$E$16</xm:f>
          </x14:formula1>
          <xm:sqref>P30:P31 P49:P51</xm:sqref>
        </x14:dataValidation>
        <x14:dataValidation type="list" allowBlank="1" showInputMessage="1" showErrorMessage="1" xr:uid="{00000000-0002-0000-0000-00005C000000}">
          <x14:formula1>
            <xm:f>分支技能!$H$4:$H$11</xm:f>
          </x14:formula1>
          <xm:sqref>E34:E35</xm:sqref>
        </x14:dataValidation>
        <x14:dataValidation type="list" allowBlank="1" showInputMessage="1" showErrorMessage="1" xr:uid="{00000000-0002-0000-0000-00005D000000}">
          <x14:formula1>
            <xm:f>分支技能!$K$4:$K$10</xm:f>
          </x14:formula1>
          <xm:sqref>E37:E38</xm:sqref>
        </x14:dataValidation>
        <x14:dataValidation type="list" allowBlank="1" showInputMessage="1" showErrorMessage="1" xr:uid="{00000000-0002-0000-0000-00005E000000}">
          <x14:formula1>
            <xm:f>职业列表!$A$2:$A$117</xm:f>
          </x14:formula1>
          <xm:sqref>F5:G5</xm:sqref>
        </x14:dataValidation>
        <x14:dataValidation type="list" allowBlank="1" showInputMessage="1" showErrorMessage="1" xr:uid="{00000000-0002-0000-0000-00005F000000}">
          <x14:formula1>
            <xm:f>分支技能!$B$4:$B$26</xm:f>
          </x14:formula1>
          <xm:sqref>E19:E20</xm:sqref>
        </x14:dataValidation>
        <x14:dataValidation type="list" allowBlank="1" showInputMessage="1" showErrorMessage="1" xr:uid="{00000000-0002-0000-0000-000060000000}">
          <x14:formula1>
            <xm:f>武器列表!$B$3:$B$106</xm:f>
          </x14:formula1>
          <xm:sqref>D62:D63</xm:sqref>
        </x14:dataValidation>
        <x14:dataValidation type="list" allowBlank="1" promptTitle="自选类型" xr:uid="{00000000-0002-0000-0000-000061000000}">
          <x14:formula1>
            <xm:f>武器列表!$B$3:$B$106</xm:f>
          </x14:formula1>
          <xm:sqref>D61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25"/>
  <sheetViews>
    <sheetView topLeftCell="A4" workbookViewId="0">
      <selection activeCell="I1" sqref="I1"/>
    </sheetView>
  </sheetViews>
  <sheetFormatPr defaultRowHeight="13.5" x14ac:dyDescent="0.15"/>
  <cols>
    <col min="1" max="1" width="3.87890625" style="59" customWidth="1"/>
    <col min="2" max="2" width="19.796875" style="58" customWidth="1"/>
    <col min="3" max="3" width="9.05859375" style="57"/>
    <col min="4" max="4" width="12.80859375" style="57" customWidth="1"/>
    <col min="5" max="5" width="24.328125" style="57" customWidth="1"/>
    <col min="6" max="6" width="11.2578125" style="57" customWidth="1"/>
    <col min="7" max="7" width="10.48046875" style="53" bestFit="1" customWidth="1"/>
    <col min="8" max="8" width="9.9609375" style="53" bestFit="1" customWidth="1"/>
    <col min="9" max="9" width="15.26953125" style="53" customWidth="1"/>
    <col min="10" max="10" width="10.48046875" style="53" bestFit="1" customWidth="1"/>
    <col min="11" max="15" width="9.05859375" style="53"/>
  </cols>
  <sheetData>
    <row r="1" spans="1:15" x14ac:dyDescent="0.15">
      <c r="B1" s="718"/>
      <c r="C1" s="718"/>
      <c r="D1" s="718"/>
      <c r="E1" s="718"/>
    </row>
    <row r="2" spans="1:15" ht="18" customHeight="1" x14ac:dyDescent="0.15">
      <c r="A2" s="721" t="s">
        <v>283</v>
      </c>
      <c r="B2" s="723" t="s">
        <v>1258</v>
      </c>
      <c r="C2" s="723" t="s">
        <v>939</v>
      </c>
      <c r="D2" s="723"/>
      <c r="E2" s="723"/>
      <c r="F2" s="272">
        <v>43040</v>
      </c>
      <c r="G2" s="110">
        <v>43103</v>
      </c>
      <c r="H2" s="109">
        <v>43131</v>
      </c>
      <c r="I2" s="109">
        <v>43153</v>
      </c>
    </row>
    <row r="3" spans="1:15" ht="385.5" customHeight="1" x14ac:dyDescent="0.1">
      <c r="A3" s="721"/>
      <c r="B3" s="719" t="s">
        <v>1262</v>
      </c>
      <c r="C3" s="720"/>
      <c r="D3" s="720"/>
      <c r="E3" s="720"/>
      <c r="F3" s="720"/>
      <c r="G3" s="279" t="s">
        <v>1265</v>
      </c>
      <c r="H3" s="281" t="s">
        <v>1266</v>
      </c>
      <c r="I3" s="281" t="s">
        <v>1268</v>
      </c>
      <c r="K3" s="273"/>
      <c r="L3" s="273"/>
      <c r="M3" s="273"/>
    </row>
    <row r="4" spans="1:15" ht="18" customHeight="1" x14ac:dyDescent="0.15">
      <c r="A4" s="721"/>
      <c r="B4" s="723" t="s">
        <v>942</v>
      </c>
      <c r="C4" s="723"/>
      <c r="D4" s="723"/>
      <c r="E4" s="723"/>
      <c r="F4" s="272">
        <v>42949</v>
      </c>
      <c r="G4" s="110">
        <v>42958</v>
      </c>
      <c r="H4" s="111">
        <v>43008</v>
      </c>
      <c r="I4"/>
      <c r="J4"/>
      <c r="K4"/>
      <c r="L4"/>
      <c r="M4"/>
      <c r="N4"/>
      <c r="O4"/>
    </row>
    <row r="5" spans="1:15" s="35" customFormat="1" ht="62.25" customHeight="1" x14ac:dyDescent="0.15">
      <c r="A5" s="721"/>
      <c r="B5" s="719" t="s">
        <v>1257</v>
      </c>
      <c r="C5" s="719"/>
      <c r="D5" s="719"/>
      <c r="E5" s="719"/>
      <c r="F5" s="719"/>
      <c r="G5" s="246"/>
      <c r="H5" s="246"/>
    </row>
    <row r="6" spans="1:15" ht="15.75" customHeight="1" x14ac:dyDescent="0.15">
      <c r="A6" s="721"/>
      <c r="B6" s="723" t="s">
        <v>516</v>
      </c>
      <c r="C6" s="723"/>
      <c r="D6" s="723"/>
      <c r="E6" s="723"/>
      <c r="F6" s="272">
        <v>42948</v>
      </c>
      <c r="G6" s="262"/>
      <c r="H6" s="262"/>
      <c r="I6"/>
      <c r="J6"/>
      <c r="K6"/>
      <c r="L6"/>
      <c r="M6"/>
      <c r="N6"/>
      <c r="O6"/>
    </row>
    <row r="7" spans="1:15" ht="126.75" customHeight="1" x14ac:dyDescent="0.15">
      <c r="A7" s="721"/>
      <c r="B7" s="719" t="s">
        <v>492</v>
      </c>
      <c r="C7" s="719"/>
      <c r="D7" s="719"/>
      <c r="E7" s="719"/>
      <c r="F7" s="719"/>
      <c r="G7" s="262"/>
      <c r="H7" s="262"/>
      <c r="I7"/>
      <c r="J7"/>
      <c r="K7"/>
      <c r="L7"/>
      <c r="M7"/>
      <c r="N7"/>
      <c r="O7"/>
    </row>
    <row r="8" spans="1:15" x14ac:dyDescent="0.15">
      <c r="A8" s="721"/>
      <c r="B8" s="723" t="s">
        <v>941</v>
      </c>
      <c r="C8" s="723"/>
      <c r="D8" s="723"/>
      <c r="E8" s="723"/>
      <c r="F8" s="723"/>
      <c r="G8" s="262"/>
      <c r="H8" s="262"/>
      <c r="I8"/>
      <c r="J8"/>
      <c r="K8"/>
      <c r="L8"/>
      <c r="M8"/>
      <c r="N8"/>
      <c r="O8"/>
    </row>
    <row r="9" spans="1:15" ht="116.25" customHeight="1" x14ac:dyDescent="0.15">
      <c r="A9" s="721"/>
      <c r="B9" s="719" t="s">
        <v>265</v>
      </c>
      <c r="C9" s="719"/>
      <c r="D9" s="719"/>
      <c r="E9" s="719"/>
      <c r="F9" s="719"/>
      <c r="G9" s="262"/>
      <c r="H9" s="262"/>
      <c r="I9"/>
      <c r="J9"/>
      <c r="K9"/>
      <c r="L9"/>
      <c r="M9"/>
      <c r="N9"/>
      <c r="O9"/>
    </row>
    <row r="10" spans="1:15" x14ac:dyDescent="0.15">
      <c r="A10" s="721"/>
      <c r="B10" s="723" t="s">
        <v>940</v>
      </c>
      <c r="C10" s="723"/>
      <c r="D10" s="723"/>
      <c r="E10" s="723"/>
      <c r="F10" s="723"/>
      <c r="G10" s="262"/>
      <c r="H10" s="262"/>
      <c r="I10"/>
      <c r="J10"/>
      <c r="K10"/>
      <c r="L10"/>
      <c r="M10"/>
      <c r="N10"/>
      <c r="O10"/>
    </row>
    <row r="11" spans="1:15" ht="71.25" customHeight="1" x14ac:dyDescent="0.15">
      <c r="A11" s="721"/>
      <c r="B11" s="722" t="s">
        <v>249</v>
      </c>
      <c r="C11" s="722"/>
      <c r="D11" s="722"/>
      <c r="E11" s="722"/>
      <c r="F11" s="722"/>
      <c r="G11" s="262"/>
      <c r="H11" s="262"/>
      <c r="I11"/>
      <c r="J11"/>
      <c r="K11"/>
      <c r="L11"/>
      <c r="M11"/>
      <c r="N11"/>
      <c r="O11"/>
    </row>
    <row r="12" spans="1:15" x14ac:dyDescent="0.15">
      <c r="A12" s="721"/>
      <c r="B12" s="723" t="s">
        <v>515</v>
      </c>
      <c r="C12" s="723"/>
      <c r="D12" s="723"/>
      <c r="E12" s="723"/>
      <c r="F12" s="723"/>
      <c r="G12" s="262"/>
      <c r="H12" s="262"/>
      <c r="I12"/>
      <c r="J12"/>
      <c r="K12"/>
      <c r="L12"/>
      <c r="M12"/>
      <c r="N12"/>
      <c r="O12"/>
    </row>
    <row r="13" spans="1:15" ht="34.5" customHeight="1" x14ac:dyDescent="0.15">
      <c r="A13" s="721"/>
      <c r="B13" s="719" t="s">
        <v>1138</v>
      </c>
      <c r="C13" s="719"/>
      <c r="D13" s="719"/>
      <c r="E13" s="719"/>
      <c r="F13" s="719"/>
      <c r="G13" s="262"/>
      <c r="H13" s="262"/>
      <c r="I13"/>
      <c r="J13"/>
      <c r="K13"/>
      <c r="L13"/>
      <c r="M13"/>
      <c r="N13"/>
      <c r="O13"/>
    </row>
    <row r="14" spans="1:15" x14ac:dyDescent="0.15">
      <c r="B14" s="273"/>
      <c r="C14" s="274"/>
      <c r="D14" s="274"/>
      <c r="E14" s="274"/>
      <c r="F14" s="274"/>
      <c r="H14"/>
      <c r="I14"/>
      <c r="J14"/>
      <c r="K14"/>
      <c r="L14"/>
      <c r="M14"/>
      <c r="N14"/>
      <c r="O14"/>
    </row>
    <row r="15" spans="1:15" x14ac:dyDescent="0.15">
      <c r="H15"/>
      <c r="I15"/>
      <c r="J15"/>
      <c r="K15"/>
      <c r="L15"/>
      <c r="M15"/>
      <c r="N15"/>
      <c r="O15"/>
    </row>
    <row r="16" spans="1:15" x14ac:dyDescent="0.15">
      <c r="H16"/>
      <c r="I16"/>
      <c r="J16"/>
      <c r="K16"/>
      <c r="L16"/>
      <c r="M16"/>
      <c r="N16"/>
      <c r="O16"/>
    </row>
    <row r="17" spans="8:15" x14ac:dyDescent="0.15">
      <c r="H17"/>
      <c r="I17"/>
      <c r="J17"/>
      <c r="K17"/>
      <c r="L17"/>
      <c r="M17"/>
      <c r="N17"/>
      <c r="O17"/>
    </row>
    <row r="18" spans="8:15" x14ac:dyDescent="0.15">
      <c r="H18"/>
      <c r="I18"/>
      <c r="J18"/>
      <c r="K18"/>
      <c r="L18"/>
      <c r="M18"/>
      <c r="N18"/>
      <c r="O18"/>
    </row>
    <row r="19" spans="8:15" x14ac:dyDescent="0.15">
      <c r="H19"/>
      <c r="I19"/>
      <c r="J19"/>
      <c r="K19"/>
      <c r="L19"/>
      <c r="M19"/>
      <c r="N19"/>
      <c r="O19"/>
    </row>
    <row r="20" spans="8:15" x14ac:dyDescent="0.15">
      <c r="H20"/>
      <c r="I20"/>
      <c r="J20"/>
      <c r="K20"/>
      <c r="L20"/>
      <c r="M20"/>
      <c r="N20"/>
      <c r="O20"/>
    </row>
    <row r="21" spans="8:15" x14ac:dyDescent="0.15">
      <c r="H21"/>
      <c r="I21"/>
      <c r="J21"/>
      <c r="K21"/>
      <c r="L21"/>
      <c r="M21"/>
      <c r="N21"/>
      <c r="O21"/>
    </row>
    <row r="22" spans="8:15" x14ac:dyDescent="0.15">
      <c r="H22"/>
      <c r="I22"/>
      <c r="J22"/>
      <c r="K22"/>
      <c r="L22"/>
      <c r="M22"/>
      <c r="N22"/>
      <c r="O22"/>
    </row>
    <row r="23" spans="8:15" x14ac:dyDescent="0.15">
      <c r="H23"/>
      <c r="I23"/>
      <c r="J23"/>
      <c r="K23"/>
      <c r="L23"/>
      <c r="M23"/>
      <c r="N23"/>
      <c r="O23"/>
    </row>
    <row r="24" spans="8:15" x14ac:dyDescent="0.15">
      <c r="H24"/>
      <c r="I24"/>
      <c r="J24"/>
      <c r="K24"/>
      <c r="L24"/>
      <c r="M24"/>
      <c r="N24"/>
      <c r="O24"/>
    </row>
    <row r="25" spans="8:15" x14ac:dyDescent="0.15">
      <c r="H25"/>
      <c r="I25"/>
      <c r="J25"/>
      <c r="K25"/>
      <c r="L25"/>
      <c r="M25"/>
      <c r="N25"/>
      <c r="O25"/>
    </row>
    <row r="26" spans="8:15" x14ac:dyDescent="0.15">
      <c r="H26"/>
      <c r="I26"/>
      <c r="J26"/>
      <c r="K26"/>
      <c r="L26"/>
      <c r="M26"/>
      <c r="N26"/>
      <c r="O26"/>
    </row>
    <row r="27" spans="8:15" x14ac:dyDescent="0.15">
      <c r="H27"/>
      <c r="I27"/>
      <c r="J27"/>
      <c r="K27"/>
      <c r="L27"/>
      <c r="M27"/>
      <c r="N27"/>
      <c r="O27"/>
    </row>
    <row r="28" spans="8:15" x14ac:dyDescent="0.15">
      <c r="H28"/>
      <c r="I28"/>
      <c r="J28"/>
      <c r="K28"/>
      <c r="L28"/>
      <c r="M28"/>
      <c r="N28"/>
      <c r="O28"/>
    </row>
    <row r="29" spans="8:15" x14ac:dyDescent="0.15">
      <c r="H29"/>
      <c r="I29"/>
      <c r="J29"/>
      <c r="K29"/>
      <c r="L29"/>
      <c r="M29"/>
      <c r="N29"/>
      <c r="O29"/>
    </row>
    <row r="30" spans="8:15" x14ac:dyDescent="0.15">
      <c r="H30"/>
      <c r="I30"/>
      <c r="J30"/>
      <c r="K30"/>
      <c r="L30"/>
      <c r="M30"/>
      <c r="N30"/>
      <c r="O30"/>
    </row>
    <row r="31" spans="8:15" x14ac:dyDescent="0.15">
      <c r="H31"/>
      <c r="I31"/>
      <c r="J31"/>
      <c r="K31"/>
      <c r="L31"/>
      <c r="M31"/>
      <c r="N31"/>
      <c r="O31"/>
    </row>
    <row r="32" spans="8:15" x14ac:dyDescent="0.15">
      <c r="H32"/>
      <c r="I32"/>
      <c r="J32"/>
      <c r="K32"/>
      <c r="L32"/>
      <c r="M32"/>
      <c r="N32"/>
      <c r="O32"/>
    </row>
    <row r="33" spans="8:15" x14ac:dyDescent="0.15">
      <c r="H33"/>
      <c r="I33"/>
      <c r="J33"/>
      <c r="K33"/>
      <c r="L33"/>
      <c r="M33"/>
      <c r="N33"/>
      <c r="O33"/>
    </row>
    <row r="34" spans="8:15" x14ac:dyDescent="0.15">
      <c r="H34"/>
      <c r="I34"/>
      <c r="J34"/>
      <c r="K34"/>
      <c r="L34"/>
      <c r="M34"/>
      <c r="N34"/>
      <c r="O34"/>
    </row>
    <row r="35" spans="8:15" x14ac:dyDescent="0.15">
      <c r="H35"/>
      <c r="I35"/>
      <c r="J35"/>
      <c r="K35"/>
      <c r="L35"/>
      <c r="M35"/>
      <c r="N35"/>
      <c r="O35"/>
    </row>
    <row r="36" spans="8:15" x14ac:dyDescent="0.15">
      <c r="H36"/>
      <c r="I36"/>
      <c r="J36"/>
      <c r="K36"/>
      <c r="L36"/>
      <c r="M36"/>
      <c r="N36"/>
      <c r="O36"/>
    </row>
    <row r="37" spans="8:15" x14ac:dyDescent="0.15">
      <c r="H37"/>
      <c r="I37"/>
      <c r="J37"/>
      <c r="K37"/>
      <c r="L37"/>
      <c r="M37"/>
      <c r="N37"/>
      <c r="O37"/>
    </row>
    <row r="38" spans="8:15" x14ac:dyDescent="0.15">
      <c r="H38"/>
      <c r="I38"/>
      <c r="J38"/>
      <c r="K38"/>
      <c r="L38"/>
      <c r="M38"/>
      <c r="N38"/>
      <c r="O38"/>
    </row>
    <row r="39" spans="8:15" x14ac:dyDescent="0.15">
      <c r="H39"/>
      <c r="I39"/>
      <c r="J39"/>
      <c r="K39"/>
      <c r="L39"/>
      <c r="M39"/>
      <c r="N39"/>
      <c r="O39"/>
    </row>
    <row r="40" spans="8:15" x14ac:dyDescent="0.15">
      <c r="H40"/>
      <c r="I40"/>
      <c r="J40"/>
      <c r="K40"/>
      <c r="L40"/>
      <c r="M40"/>
      <c r="N40"/>
      <c r="O40"/>
    </row>
    <row r="41" spans="8:15" x14ac:dyDescent="0.15">
      <c r="H41"/>
      <c r="I41"/>
      <c r="J41"/>
      <c r="K41"/>
      <c r="L41"/>
      <c r="M41"/>
      <c r="N41"/>
      <c r="O41"/>
    </row>
    <row r="42" spans="8:15" x14ac:dyDescent="0.15">
      <c r="H42"/>
      <c r="I42"/>
      <c r="J42"/>
      <c r="K42"/>
      <c r="L42"/>
      <c r="M42"/>
      <c r="N42"/>
      <c r="O42"/>
    </row>
    <row r="43" spans="8:15" x14ac:dyDescent="0.15">
      <c r="H43"/>
      <c r="I43"/>
      <c r="J43"/>
      <c r="K43"/>
      <c r="L43"/>
      <c r="M43"/>
      <c r="N43"/>
      <c r="O43"/>
    </row>
    <row r="44" spans="8:15" x14ac:dyDescent="0.15">
      <c r="H44"/>
      <c r="I44"/>
      <c r="J44"/>
      <c r="K44"/>
      <c r="L44"/>
      <c r="M44"/>
      <c r="N44"/>
      <c r="O44"/>
    </row>
    <row r="45" spans="8:15" x14ac:dyDescent="0.15">
      <c r="H45"/>
      <c r="I45"/>
      <c r="J45"/>
      <c r="K45"/>
      <c r="L45"/>
      <c r="M45"/>
      <c r="N45"/>
      <c r="O45"/>
    </row>
    <row r="46" spans="8:15" x14ac:dyDescent="0.15">
      <c r="H46"/>
      <c r="I46"/>
      <c r="J46"/>
      <c r="K46"/>
      <c r="L46"/>
      <c r="M46"/>
      <c r="N46"/>
      <c r="O46"/>
    </row>
    <row r="47" spans="8:15" x14ac:dyDescent="0.15">
      <c r="H47"/>
      <c r="I47"/>
      <c r="J47"/>
      <c r="K47"/>
      <c r="L47"/>
      <c r="M47"/>
      <c r="N47"/>
      <c r="O47"/>
    </row>
    <row r="48" spans="8:15" x14ac:dyDescent="0.15">
      <c r="H48"/>
      <c r="I48"/>
      <c r="J48"/>
      <c r="K48"/>
      <c r="L48"/>
      <c r="M48"/>
      <c r="N48"/>
      <c r="O48"/>
    </row>
    <row r="49" spans="8:15" x14ac:dyDescent="0.15">
      <c r="H49"/>
      <c r="I49"/>
      <c r="J49"/>
      <c r="K49"/>
      <c r="L49"/>
      <c r="M49"/>
      <c r="N49"/>
      <c r="O49"/>
    </row>
    <row r="50" spans="8:15" x14ac:dyDescent="0.15">
      <c r="H50"/>
      <c r="I50"/>
      <c r="J50"/>
      <c r="K50"/>
      <c r="L50"/>
      <c r="M50"/>
      <c r="N50"/>
      <c r="O50"/>
    </row>
    <row r="51" spans="8:15" x14ac:dyDescent="0.15">
      <c r="H51"/>
      <c r="I51"/>
      <c r="J51"/>
      <c r="K51"/>
      <c r="L51"/>
      <c r="M51"/>
      <c r="N51"/>
      <c r="O51"/>
    </row>
    <row r="52" spans="8:15" x14ac:dyDescent="0.15">
      <c r="H52"/>
      <c r="I52"/>
      <c r="J52"/>
      <c r="K52"/>
      <c r="L52"/>
      <c r="M52"/>
      <c r="N52"/>
      <c r="O52"/>
    </row>
    <row r="53" spans="8:15" x14ac:dyDescent="0.15">
      <c r="H53"/>
      <c r="I53"/>
      <c r="J53"/>
      <c r="K53"/>
      <c r="L53"/>
      <c r="M53"/>
      <c r="N53"/>
      <c r="O53"/>
    </row>
    <row r="54" spans="8:15" x14ac:dyDescent="0.15">
      <c r="H54"/>
      <c r="I54"/>
      <c r="J54"/>
      <c r="K54"/>
      <c r="L54"/>
      <c r="M54"/>
      <c r="N54"/>
      <c r="O54"/>
    </row>
    <row r="55" spans="8:15" x14ac:dyDescent="0.15">
      <c r="H55"/>
      <c r="I55"/>
      <c r="J55"/>
      <c r="K55"/>
      <c r="L55"/>
      <c r="M55"/>
      <c r="N55"/>
      <c r="O55"/>
    </row>
    <row r="56" spans="8:15" x14ac:dyDescent="0.15">
      <c r="H56"/>
      <c r="I56"/>
      <c r="J56"/>
      <c r="K56"/>
      <c r="L56"/>
      <c r="M56"/>
      <c r="N56"/>
      <c r="O56"/>
    </row>
    <row r="57" spans="8:15" x14ac:dyDescent="0.15">
      <c r="H57"/>
      <c r="I57"/>
      <c r="J57"/>
      <c r="K57"/>
      <c r="L57"/>
      <c r="M57"/>
      <c r="N57"/>
      <c r="O57"/>
    </row>
    <row r="58" spans="8:15" x14ac:dyDescent="0.15">
      <c r="H58"/>
      <c r="I58"/>
      <c r="J58"/>
      <c r="K58"/>
      <c r="L58"/>
      <c r="M58"/>
      <c r="N58"/>
      <c r="O58"/>
    </row>
    <row r="59" spans="8:15" x14ac:dyDescent="0.15">
      <c r="H59"/>
      <c r="I59"/>
      <c r="J59"/>
      <c r="K59"/>
      <c r="L59"/>
      <c r="M59"/>
      <c r="N59"/>
      <c r="O59"/>
    </row>
    <row r="60" spans="8:15" x14ac:dyDescent="0.15">
      <c r="H60"/>
      <c r="I60"/>
      <c r="J60"/>
      <c r="K60"/>
      <c r="L60"/>
      <c r="M60"/>
      <c r="N60"/>
      <c r="O60"/>
    </row>
    <row r="61" spans="8:15" x14ac:dyDescent="0.15">
      <c r="H61"/>
      <c r="I61"/>
      <c r="J61"/>
      <c r="K61"/>
      <c r="L61"/>
      <c r="M61"/>
      <c r="N61"/>
      <c r="O61"/>
    </row>
    <row r="62" spans="8:15" x14ac:dyDescent="0.15">
      <c r="H62"/>
      <c r="I62"/>
      <c r="J62"/>
      <c r="K62"/>
      <c r="L62"/>
      <c r="M62"/>
      <c r="N62"/>
      <c r="O62"/>
    </row>
    <row r="63" spans="8:15" x14ac:dyDescent="0.15">
      <c r="H63"/>
      <c r="I63"/>
      <c r="J63"/>
      <c r="K63"/>
      <c r="L63"/>
      <c r="M63"/>
      <c r="N63"/>
      <c r="O63"/>
    </row>
    <row r="64" spans="8:15" x14ac:dyDescent="0.15">
      <c r="H64"/>
      <c r="I64"/>
      <c r="J64"/>
      <c r="K64"/>
      <c r="L64"/>
      <c r="M64"/>
      <c r="N64"/>
      <c r="O64"/>
    </row>
    <row r="65" spans="8:15" x14ac:dyDescent="0.15">
      <c r="H65"/>
      <c r="I65"/>
      <c r="J65"/>
      <c r="K65"/>
      <c r="L65"/>
      <c r="M65"/>
      <c r="N65"/>
      <c r="O65"/>
    </row>
    <row r="66" spans="8:15" x14ac:dyDescent="0.15">
      <c r="H66"/>
      <c r="I66"/>
      <c r="J66"/>
      <c r="K66"/>
      <c r="L66"/>
      <c r="M66"/>
      <c r="N66"/>
      <c r="O66"/>
    </row>
    <row r="67" spans="8:15" x14ac:dyDescent="0.15">
      <c r="H67"/>
      <c r="I67"/>
      <c r="J67"/>
      <c r="K67"/>
      <c r="L67"/>
      <c r="M67"/>
      <c r="N67"/>
      <c r="O67"/>
    </row>
    <row r="68" spans="8:15" x14ac:dyDescent="0.15">
      <c r="H68"/>
      <c r="I68"/>
      <c r="J68"/>
      <c r="K68"/>
      <c r="L68"/>
      <c r="M68"/>
      <c r="N68"/>
      <c r="O68"/>
    </row>
    <row r="69" spans="8:15" x14ac:dyDescent="0.15">
      <c r="H69"/>
      <c r="I69"/>
      <c r="J69"/>
      <c r="K69"/>
      <c r="L69"/>
      <c r="M69"/>
      <c r="N69"/>
      <c r="O69"/>
    </row>
    <row r="70" spans="8:15" x14ac:dyDescent="0.15">
      <c r="H70"/>
      <c r="I70"/>
      <c r="J70"/>
      <c r="K70"/>
      <c r="L70"/>
      <c r="M70"/>
      <c r="N70"/>
      <c r="O70"/>
    </row>
    <row r="71" spans="8:15" x14ac:dyDescent="0.15">
      <c r="H71"/>
      <c r="I71"/>
      <c r="J71"/>
      <c r="K71"/>
      <c r="L71"/>
      <c r="M71"/>
      <c r="N71"/>
      <c r="O71"/>
    </row>
    <row r="72" spans="8:15" x14ac:dyDescent="0.15">
      <c r="H72"/>
      <c r="I72"/>
      <c r="J72"/>
      <c r="K72"/>
      <c r="L72"/>
      <c r="M72"/>
      <c r="N72"/>
      <c r="O72"/>
    </row>
    <row r="73" spans="8:15" x14ac:dyDescent="0.15">
      <c r="H73"/>
      <c r="I73"/>
      <c r="J73"/>
      <c r="K73"/>
      <c r="L73"/>
      <c r="M73"/>
      <c r="N73"/>
      <c r="O73"/>
    </row>
    <row r="74" spans="8:15" x14ac:dyDescent="0.15">
      <c r="H74"/>
      <c r="I74"/>
      <c r="J74"/>
      <c r="K74"/>
      <c r="L74"/>
      <c r="M74"/>
      <c r="N74"/>
      <c r="O74"/>
    </row>
    <row r="75" spans="8:15" x14ac:dyDescent="0.15">
      <c r="H75"/>
      <c r="I75"/>
      <c r="J75"/>
      <c r="K75"/>
      <c r="L75"/>
      <c r="M75"/>
      <c r="N75"/>
      <c r="O75"/>
    </row>
    <row r="76" spans="8:15" x14ac:dyDescent="0.15">
      <c r="H76"/>
      <c r="I76"/>
      <c r="J76"/>
      <c r="K76"/>
      <c r="L76"/>
      <c r="M76"/>
      <c r="N76"/>
      <c r="O76"/>
    </row>
    <row r="77" spans="8:15" x14ac:dyDescent="0.15">
      <c r="H77"/>
      <c r="I77"/>
      <c r="J77"/>
      <c r="K77"/>
      <c r="L77"/>
      <c r="M77"/>
      <c r="N77"/>
      <c r="O77"/>
    </row>
    <row r="78" spans="8:15" x14ac:dyDescent="0.15">
      <c r="H78"/>
      <c r="I78"/>
      <c r="J78"/>
      <c r="K78"/>
      <c r="L78"/>
      <c r="M78"/>
      <c r="N78"/>
      <c r="O78"/>
    </row>
    <row r="79" spans="8:15" x14ac:dyDescent="0.15">
      <c r="H79"/>
      <c r="I79"/>
      <c r="J79"/>
      <c r="K79"/>
      <c r="L79"/>
      <c r="M79"/>
      <c r="N79"/>
      <c r="O79"/>
    </row>
    <row r="80" spans="8:15" x14ac:dyDescent="0.15">
      <c r="H80"/>
      <c r="I80"/>
      <c r="J80"/>
      <c r="K80"/>
      <c r="L80"/>
      <c r="M80"/>
      <c r="N80"/>
      <c r="O80"/>
    </row>
    <row r="81" spans="8:15" x14ac:dyDescent="0.15">
      <c r="H81"/>
      <c r="I81"/>
      <c r="J81"/>
      <c r="K81"/>
      <c r="L81"/>
      <c r="M81"/>
      <c r="N81"/>
      <c r="O81"/>
    </row>
    <row r="82" spans="8:15" x14ac:dyDescent="0.15">
      <c r="H82"/>
      <c r="I82"/>
      <c r="J82"/>
      <c r="K82"/>
      <c r="L82"/>
      <c r="M82"/>
      <c r="N82"/>
      <c r="O82"/>
    </row>
    <row r="83" spans="8:15" x14ac:dyDescent="0.15">
      <c r="H83"/>
      <c r="I83"/>
      <c r="J83"/>
      <c r="K83"/>
      <c r="L83"/>
      <c r="M83"/>
      <c r="N83"/>
      <c r="O83"/>
    </row>
    <row r="84" spans="8:15" x14ac:dyDescent="0.15">
      <c r="H84"/>
      <c r="I84"/>
      <c r="J84"/>
      <c r="K84"/>
      <c r="L84"/>
      <c r="M84"/>
      <c r="N84"/>
      <c r="O84"/>
    </row>
    <row r="85" spans="8:15" x14ac:dyDescent="0.15">
      <c r="H85"/>
      <c r="I85"/>
      <c r="J85"/>
      <c r="K85"/>
      <c r="L85"/>
      <c r="M85"/>
      <c r="N85"/>
      <c r="O85"/>
    </row>
    <row r="86" spans="8:15" x14ac:dyDescent="0.15">
      <c r="H86"/>
      <c r="I86"/>
      <c r="J86"/>
      <c r="K86"/>
      <c r="L86"/>
      <c r="M86"/>
      <c r="N86"/>
      <c r="O86"/>
    </row>
    <row r="87" spans="8:15" x14ac:dyDescent="0.15">
      <c r="H87"/>
      <c r="I87"/>
      <c r="J87"/>
      <c r="K87"/>
      <c r="L87"/>
      <c r="M87"/>
      <c r="N87"/>
      <c r="O87"/>
    </row>
    <row r="88" spans="8:15" x14ac:dyDescent="0.15">
      <c r="H88"/>
      <c r="I88"/>
      <c r="J88"/>
      <c r="K88"/>
      <c r="L88"/>
      <c r="M88"/>
      <c r="N88"/>
      <c r="O88"/>
    </row>
    <row r="89" spans="8:15" x14ac:dyDescent="0.15">
      <c r="H89"/>
      <c r="I89"/>
      <c r="J89"/>
      <c r="K89"/>
      <c r="L89"/>
      <c r="M89"/>
      <c r="N89"/>
      <c r="O89"/>
    </row>
    <row r="90" spans="8:15" x14ac:dyDescent="0.15">
      <c r="H90"/>
      <c r="I90"/>
      <c r="J90"/>
      <c r="K90"/>
      <c r="L90"/>
      <c r="M90"/>
      <c r="N90"/>
      <c r="O90"/>
    </row>
    <row r="91" spans="8:15" x14ac:dyDescent="0.15">
      <c r="H91"/>
      <c r="I91"/>
      <c r="J91"/>
      <c r="K91"/>
      <c r="L91"/>
      <c r="M91"/>
      <c r="N91"/>
      <c r="O91"/>
    </row>
    <row r="92" spans="8:15" x14ac:dyDescent="0.15">
      <c r="H92"/>
      <c r="I92"/>
      <c r="J92"/>
      <c r="K92"/>
      <c r="L92"/>
      <c r="M92"/>
      <c r="N92"/>
      <c r="O92"/>
    </row>
    <row r="93" spans="8:15" x14ac:dyDescent="0.15">
      <c r="H93"/>
      <c r="I93"/>
      <c r="J93"/>
      <c r="K93"/>
      <c r="L93"/>
      <c r="M93"/>
      <c r="N93"/>
      <c r="O93"/>
    </row>
    <row r="94" spans="8:15" x14ac:dyDescent="0.15">
      <c r="H94"/>
      <c r="I94"/>
      <c r="J94"/>
      <c r="K94"/>
      <c r="L94"/>
      <c r="M94"/>
      <c r="N94"/>
      <c r="O94"/>
    </row>
    <row r="95" spans="8:15" x14ac:dyDescent="0.15">
      <c r="H95"/>
      <c r="I95"/>
      <c r="J95"/>
      <c r="K95"/>
      <c r="L95"/>
      <c r="M95"/>
      <c r="N95"/>
      <c r="O95"/>
    </row>
    <row r="96" spans="8:15" x14ac:dyDescent="0.15">
      <c r="H96"/>
      <c r="I96"/>
      <c r="J96"/>
      <c r="K96"/>
      <c r="L96"/>
      <c r="M96"/>
      <c r="N96"/>
      <c r="O96"/>
    </row>
    <row r="97" spans="8:15" x14ac:dyDescent="0.15">
      <c r="H97"/>
      <c r="I97"/>
      <c r="J97"/>
      <c r="K97"/>
      <c r="L97"/>
      <c r="M97"/>
      <c r="N97"/>
      <c r="O97"/>
    </row>
    <row r="98" spans="8:15" x14ac:dyDescent="0.15">
      <c r="H98"/>
      <c r="I98"/>
      <c r="J98"/>
      <c r="K98"/>
      <c r="L98"/>
      <c r="M98"/>
      <c r="N98"/>
      <c r="O98"/>
    </row>
    <row r="99" spans="8:15" x14ac:dyDescent="0.15">
      <c r="H99"/>
      <c r="I99"/>
      <c r="J99"/>
      <c r="K99"/>
      <c r="L99"/>
      <c r="M99"/>
      <c r="N99"/>
      <c r="O99"/>
    </row>
    <row r="100" spans="8:15" x14ac:dyDescent="0.15">
      <c r="H100"/>
      <c r="I100"/>
      <c r="J100"/>
      <c r="K100"/>
      <c r="L100"/>
      <c r="M100"/>
      <c r="N100"/>
      <c r="O100"/>
    </row>
    <row r="101" spans="8:15" x14ac:dyDescent="0.15">
      <c r="H101"/>
      <c r="I101"/>
      <c r="J101"/>
      <c r="K101"/>
      <c r="L101"/>
      <c r="M101"/>
      <c r="N101"/>
      <c r="O101"/>
    </row>
    <row r="102" spans="8:15" x14ac:dyDescent="0.15">
      <c r="H102"/>
      <c r="I102"/>
      <c r="J102"/>
      <c r="K102"/>
      <c r="L102"/>
      <c r="M102"/>
      <c r="N102"/>
      <c r="O102"/>
    </row>
    <row r="103" spans="8:15" x14ac:dyDescent="0.15">
      <c r="H103"/>
      <c r="I103"/>
      <c r="J103"/>
      <c r="K103"/>
      <c r="L103"/>
      <c r="M103"/>
      <c r="N103"/>
      <c r="O103"/>
    </row>
    <row r="104" spans="8:15" x14ac:dyDescent="0.15">
      <c r="H104"/>
      <c r="I104"/>
      <c r="J104"/>
      <c r="K104"/>
      <c r="L104"/>
      <c r="M104"/>
      <c r="N104"/>
      <c r="O104"/>
    </row>
    <row r="105" spans="8:15" x14ac:dyDescent="0.15">
      <c r="H105"/>
      <c r="I105"/>
      <c r="J105"/>
      <c r="K105"/>
      <c r="L105"/>
      <c r="M105"/>
      <c r="N105"/>
      <c r="O105"/>
    </row>
    <row r="106" spans="8:15" x14ac:dyDescent="0.15">
      <c r="H106"/>
      <c r="I106"/>
      <c r="J106"/>
      <c r="K106"/>
      <c r="L106"/>
      <c r="M106"/>
      <c r="N106"/>
      <c r="O106"/>
    </row>
    <row r="107" spans="8:15" x14ac:dyDescent="0.15">
      <c r="H107"/>
      <c r="I107"/>
      <c r="J107"/>
      <c r="K107"/>
      <c r="L107"/>
      <c r="M107"/>
      <c r="N107"/>
      <c r="O107"/>
    </row>
    <row r="108" spans="8:15" x14ac:dyDescent="0.15">
      <c r="H108"/>
      <c r="I108"/>
      <c r="J108"/>
      <c r="K108"/>
      <c r="L108"/>
      <c r="M108"/>
      <c r="N108"/>
      <c r="O108"/>
    </row>
    <row r="109" spans="8:15" x14ac:dyDescent="0.15">
      <c r="H109"/>
      <c r="I109"/>
      <c r="J109"/>
      <c r="K109"/>
      <c r="L109"/>
      <c r="M109"/>
      <c r="N109"/>
      <c r="O109"/>
    </row>
    <row r="110" spans="8:15" x14ac:dyDescent="0.15">
      <c r="H110"/>
      <c r="I110"/>
      <c r="J110"/>
      <c r="K110"/>
      <c r="L110"/>
      <c r="M110"/>
      <c r="N110"/>
      <c r="O110"/>
    </row>
    <row r="111" spans="8:15" x14ac:dyDescent="0.15">
      <c r="H111"/>
      <c r="I111"/>
      <c r="J111"/>
      <c r="K111"/>
      <c r="L111"/>
      <c r="M111"/>
      <c r="N111"/>
      <c r="O111"/>
    </row>
    <row r="112" spans="8:15" x14ac:dyDescent="0.15">
      <c r="H112"/>
      <c r="I112"/>
      <c r="J112"/>
      <c r="K112"/>
      <c r="L112"/>
      <c r="M112"/>
      <c r="N112"/>
      <c r="O112"/>
    </row>
    <row r="113" spans="8:15" x14ac:dyDescent="0.15">
      <c r="H113"/>
      <c r="I113"/>
      <c r="J113"/>
      <c r="K113"/>
      <c r="L113"/>
      <c r="M113"/>
      <c r="N113"/>
      <c r="O113"/>
    </row>
    <row r="114" spans="8:15" x14ac:dyDescent="0.15">
      <c r="H114"/>
      <c r="I114"/>
      <c r="J114"/>
      <c r="K114"/>
      <c r="L114"/>
      <c r="M114"/>
      <c r="N114"/>
      <c r="O114"/>
    </row>
    <row r="115" spans="8:15" x14ac:dyDescent="0.15">
      <c r="H115"/>
      <c r="I115"/>
      <c r="J115"/>
      <c r="K115"/>
      <c r="L115"/>
      <c r="M115"/>
      <c r="N115"/>
      <c r="O115"/>
    </row>
    <row r="116" spans="8:15" x14ac:dyDescent="0.15">
      <c r="H116"/>
      <c r="I116"/>
      <c r="J116"/>
      <c r="K116"/>
      <c r="L116"/>
      <c r="M116"/>
      <c r="N116"/>
      <c r="O116"/>
    </row>
    <row r="117" spans="8:15" x14ac:dyDescent="0.15">
      <c r="H117"/>
      <c r="I117"/>
      <c r="J117"/>
      <c r="K117"/>
      <c r="L117"/>
      <c r="M117"/>
      <c r="N117"/>
      <c r="O117"/>
    </row>
    <row r="118" spans="8:15" x14ac:dyDescent="0.15">
      <c r="H118"/>
      <c r="I118"/>
      <c r="J118"/>
      <c r="K118"/>
      <c r="L118"/>
      <c r="M118"/>
      <c r="N118"/>
      <c r="O118"/>
    </row>
    <row r="119" spans="8:15" x14ac:dyDescent="0.15">
      <c r="H119"/>
      <c r="I119"/>
      <c r="J119"/>
      <c r="K119"/>
      <c r="L119"/>
      <c r="M119"/>
      <c r="N119"/>
      <c r="O119"/>
    </row>
    <row r="120" spans="8:15" x14ac:dyDescent="0.15">
      <c r="H120"/>
      <c r="I120"/>
      <c r="J120"/>
      <c r="K120"/>
      <c r="L120"/>
      <c r="M120"/>
      <c r="N120"/>
      <c r="O120"/>
    </row>
    <row r="121" spans="8:15" x14ac:dyDescent="0.15">
      <c r="H121"/>
      <c r="I121"/>
      <c r="J121"/>
      <c r="K121"/>
      <c r="L121"/>
      <c r="M121"/>
      <c r="N121"/>
      <c r="O121"/>
    </row>
    <row r="122" spans="8:15" x14ac:dyDescent="0.15">
      <c r="H122"/>
      <c r="I122"/>
      <c r="J122"/>
      <c r="K122"/>
      <c r="L122"/>
      <c r="M122"/>
      <c r="N122"/>
      <c r="O122"/>
    </row>
    <row r="123" spans="8:15" x14ac:dyDescent="0.15">
      <c r="H123"/>
      <c r="I123"/>
      <c r="J123"/>
      <c r="K123"/>
      <c r="L123"/>
      <c r="M123"/>
      <c r="N123"/>
      <c r="O123"/>
    </row>
    <row r="124" spans="8:15" x14ac:dyDescent="0.15">
      <c r="H124"/>
      <c r="I124"/>
      <c r="J124"/>
      <c r="K124"/>
      <c r="L124"/>
      <c r="M124"/>
      <c r="N124"/>
      <c r="O124"/>
    </row>
    <row r="125" spans="8:15" x14ac:dyDescent="0.15">
      <c r="H125"/>
      <c r="I125"/>
      <c r="J125"/>
      <c r="K125"/>
      <c r="L125"/>
      <c r="M125"/>
      <c r="N125"/>
      <c r="O125"/>
    </row>
  </sheetData>
  <sheetProtection password="DCD7" sheet="1" objects="1" scenarios="1" formatCells="0" selectLockedCells="1"/>
  <mergeCells count="14">
    <mergeCell ref="B1:E1"/>
    <mergeCell ref="B3:F3"/>
    <mergeCell ref="A2:A13"/>
    <mergeCell ref="B11:F11"/>
    <mergeCell ref="B9:F9"/>
    <mergeCell ref="B7:F7"/>
    <mergeCell ref="B5:F5"/>
    <mergeCell ref="B10:F10"/>
    <mergeCell ref="B12:F12"/>
    <mergeCell ref="B8:F8"/>
    <mergeCell ref="B6:E6"/>
    <mergeCell ref="B4:E4"/>
    <mergeCell ref="B2:E2"/>
    <mergeCell ref="B13:F13"/>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21"/>
  <sheetViews>
    <sheetView zoomScale="115" zoomScaleNormal="115" workbookViewId="0">
      <selection activeCell="I1" sqref="I1"/>
    </sheetView>
  </sheetViews>
  <sheetFormatPr defaultRowHeight="13.5" x14ac:dyDescent="0.15"/>
  <cols>
    <col min="2" max="2" width="13.9765625" customWidth="1"/>
    <col min="3" max="3" width="10.609375" customWidth="1"/>
    <col min="4" max="4" width="10.73828125" customWidth="1"/>
    <col min="5" max="5" width="12.03515625" customWidth="1"/>
    <col min="6" max="6" width="12.29296875" customWidth="1"/>
    <col min="7" max="7" width="12.80859375" customWidth="1"/>
    <col min="8" max="8" width="11.515625" customWidth="1"/>
    <col min="10" max="10" width="11.515625" customWidth="1"/>
    <col min="11" max="11" width="15.52734375" customWidth="1"/>
    <col min="12" max="12" width="8.5390625" customWidth="1"/>
    <col min="13" max="13" width="8.28125" customWidth="1"/>
    <col min="14" max="14" width="7.50390625" customWidth="1"/>
  </cols>
  <sheetData>
    <row r="1" spans="1:31" x14ac:dyDescent="0.15">
      <c r="A1" s="130">
        <v>1</v>
      </c>
      <c r="B1" s="130" t="str">
        <f>职业列表!I3</f>
        <v>无</v>
      </c>
      <c r="C1" s="130" t="str">
        <f>职业列表!$I4</f>
        <v>无</v>
      </c>
      <c r="D1" s="130" t="str">
        <f>职业列表!$I5</f>
        <v>无</v>
      </c>
      <c r="E1" s="130" t="str">
        <f>职业列表!$I6</f>
        <v>无</v>
      </c>
      <c r="F1" s="130" t="str">
        <f>职业列表!$I7</f>
        <v>无</v>
      </c>
      <c r="G1" s="130" t="str">
        <f>职业列表!$I8</f>
        <v>无</v>
      </c>
      <c r="H1" s="130" t="str">
        <f>职业列表!$I9</f>
        <v>无</v>
      </c>
      <c r="I1" s="130" t="str">
        <f>职业列表!$I10</f>
        <v>无</v>
      </c>
      <c r="J1" s="130" t="s">
        <v>246</v>
      </c>
      <c r="K1" s="130">
        <v>0</v>
      </c>
      <c r="L1" s="130">
        <v>0</v>
      </c>
      <c r="M1" s="130">
        <v>0</v>
      </c>
      <c r="N1" s="130">
        <v>0</v>
      </c>
      <c r="O1" s="130">
        <v>0</v>
      </c>
      <c r="P1" s="130">
        <v>0</v>
      </c>
      <c r="Q1" s="130">
        <v>0</v>
      </c>
      <c r="R1" s="130">
        <v>0</v>
      </c>
      <c r="S1" s="130">
        <v>0</v>
      </c>
      <c r="T1" s="131"/>
      <c r="U1" s="131"/>
      <c r="V1" s="131"/>
      <c r="W1" s="131"/>
      <c r="X1" s="131"/>
      <c r="Y1" s="131"/>
      <c r="Z1" s="131"/>
      <c r="AA1" s="131"/>
      <c r="AB1" s="131"/>
      <c r="AC1" s="131"/>
      <c r="AD1" s="131"/>
      <c r="AE1" s="131"/>
    </row>
    <row r="2" spans="1:31" x14ac:dyDescent="0.15">
      <c r="A2" s="130">
        <v>2</v>
      </c>
      <c r="B2" s="132" t="s">
        <v>517</v>
      </c>
      <c r="C2" s="133" t="s">
        <v>7</v>
      </c>
      <c r="D2" s="133" t="s">
        <v>566</v>
      </c>
      <c r="E2" s="133" t="s">
        <v>88</v>
      </c>
      <c r="F2" s="133" t="s">
        <v>61</v>
      </c>
      <c r="G2" s="133" t="s">
        <v>262</v>
      </c>
      <c r="H2" s="133" t="s">
        <v>546</v>
      </c>
      <c r="I2" s="133" t="s">
        <v>546</v>
      </c>
      <c r="J2" s="130" t="s">
        <v>246</v>
      </c>
      <c r="K2" s="130">
        <v>0</v>
      </c>
      <c r="L2" s="134">
        <v>0</v>
      </c>
      <c r="M2" s="134">
        <v>0</v>
      </c>
      <c r="N2" s="134">
        <v>0</v>
      </c>
      <c r="O2" s="134">
        <v>0</v>
      </c>
      <c r="P2" s="134">
        <v>0</v>
      </c>
      <c r="Q2" s="130">
        <v>0</v>
      </c>
      <c r="R2" s="130">
        <v>0</v>
      </c>
      <c r="S2" s="130">
        <v>0</v>
      </c>
      <c r="T2" s="131"/>
      <c r="U2" s="135" t="s">
        <v>901</v>
      </c>
      <c r="V2" s="135" t="s">
        <v>19</v>
      </c>
      <c r="W2" s="135" t="s">
        <v>902</v>
      </c>
      <c r="X2" s="131"/>
      <c r="Y2" s="136" t="s">
        <v>868</v>
      </c>
      <c r="Z2" s="136"/>
      <c r="AA2" s="137"/>
      <c r="AB2" s="131"/>
      <c r="AC2" s="131"/>
      <c r="AD2" s="131"/>
      <c r="AE2" s="131"/>
    </row>
    <row r="3" spans="1:31" ht="14.25" x14ac:dyDescent="0.15">
      <c r="A3" s="130">
        <v>3</v>
      </c>
      <c r="B3" s="133" t="s">
        <v>79</v>
      </c>
      <c r="C3" s="133" t="s">
        <v>532</v>
      </c>
      <c r="D3" s="133" t="s">
        <v>533</v>
      </c>
      <c r="E3" s="133" t="s">
        <v>99</v>
      </c>
      <c r="F3" s="133" t="s">
        <v>262</v>
      </c>
      <c r="G3" s="133" t="s">
        <v>98</v>
      </c>
      <c r="H3" s="133" t="s">
        <v>546</v>
      </c>
      <c r="I3" s="133" t="s">
        <v>546</v>
      </c>
      <c r="J3" s="130" t="s">
        <v>246</v>
      </c>
      <c r="K3" s="130">
        <v>0</v>
      </c>
      <c r="L3" s="130">
        <v>0</v>
      </c>
      <c r="M3" s="130">
        <v>0</v>
      </c>
      <c r="N3" s="130">
        <v>0</v>
      </c>
      <c r="O3" s="130">
        <v>0</v>
      </c>
      <c r="P3" s="130">
        <v>0</v>
      </c>
      <c r="Q3" s="130">
        <v>0</v>
      </c>
      <c r="R3" s="130">
        <v>0</v>
      </c>
      <c r="S3" s="130">
        <v>0</v>
      </c>
      <c r="T3" s="131"/>
      <c r="U3" s="138">
        <v>1</v>
      </c>
      <c r="V3" s="75">
        <f>LOOKUP(人物卡!F$5,职业!$A$1:$A$115,职业!$B$1:$B$115)</f>
        <v>0</v>
      </c>
      <c r="W3" s="138">
        <v>1</v>
      </c>
      <c r="X3" s="131"/>
      <c r="Y3" s="139" t="str">
        <f>IF(LOOKUP(人物卡!$F$5,职业!$A$1:$A$115,职业!$J$1:$J$115)&lt;&gt;0,LOOKUP(人物卡!$F$5,职业!$A$1:$A$115,职业!$K$1:$K$115))</f>
        <v>母语</v>
      </c>
      <c r="Z3" s="139" t="str">
        <f>IF(LOOKUP(人物卡!$F$5,职业!$A$1:$A$115,职业!$J$1:$J$115)&lt;&gt;0,LOOKUP(人物卡!$F$5,职业!$A$1:$A$115,职业!$L$1:$L$115))</f>
        <v>外语①</v>
      </c>
      <c r="AA3" s="137"/>
      <c r="AB3" s="131"/>
      <c r="AC3" s="131"/>
      <c r="AD3" s="131"/>
      <c r="AE3" s="131"/>
    </row>
    <row r="4" spans="1:31" ht="14.25" x14ac:dyDescent="0.15">
      <c r="A4" s="130">
        <v>4</v>
      </c>
      <c r="B4" s="132" t="s">
        <v>851</v>
      </c>
      <c r="C4" s="133" t="s">
        <v>534</v>
      </c>
      <c r="D4" s="133" t="s">
        <v>856</v>
      </c>
      <c r="E4" s="133" t="s">
        <v>195</v>
      </c>
      <c r="F4" s="133" t="s">
        <v>548</v>
      </c>
      <c r="G4" s="133" t="s">
        <v>94</v>
      </c>
      <c r="H4" s="133" t="s">
        <v>546</v>
      </c>
      <c r="I4" s="133" t="s">
        <v>548</v>
      </c>
      <c r="J4" s="130" t="s">
        <v>246</v>
      </c>
      <c r="K4" s="133">
        <v>0</v>
      </c>
      <c r="L4" s="133">
        <v>0</v>
      </c>
      <c r="M4" s="134">
        <v>0</v>
      </c>
      <c r="N4" s="134">
        <v>0</v>
      </c>
      <c r="O4" s="130">
        <v>0</v>
      </c>
      <c r="P4" s="134">
        <v>0</v>
      </c>
      <c r="Q4" s="130">
        <v>0</v>
      </c>
      <c r="R4" s="130">
        <v>0</v>
      </c>
      <c r="S4" s="130">
        <v>0</v>
      </c>
      <c r="T4" s="131"/>
      <c r="U4" s="138">
        <v>2</v>
      </c>
      <c r="V4" s="75" t="str">
        <f>LOOKUP(人物卡!F$5,职业!$A$1:$A$115,职业!$C$1:$C$115)</f>
        <v>图书馆使用</v>
      </c>
      <c r="W4" s="138">
        <v>1</v>
      </c>
      <c r="X4" s="131"/>
      <c r="Y4" s="724" t="s">
        <v>869</v>
      </c>
      <c r="Z4" s="724"/>
      <c r="AA4" s="137"/>
      <c r="AB4" s="131"/>
      <c r="AC4" s="131"/>
      <c r="AD4" s="131"/>
      <c r="AE4" s="131"/>
    </row>
    <row r="5" spans="1:31" ht="14.25" x14ac:dyDescent="0.15">
      <c r="A5" s="130">
        <v>5</v>
      </c>
      <c r="B5" s="132" t="s">
        <v>850</v>
      </c>
      <c r="C5" s="133" t="s">
        <v>534</v>
      </c>
      <c r="D5" s="133" t="s">
        <v>535</v>
      </c>
      <c r="E5" s="133" t="s">
        <v>548</v>
      </c>
      <c r="F5" s="133" t="s">
        <v>94</v>
      </c>
      <c r="G5" s="133" t="s">
        <v>546</v>
      </c>
      <c r="H5" s="133" t="s">
        <v>546</v>
      </c>
      <c r="I5" s="133" t="s">
        <v>548</v>
      </c>
      <c r="J5" s="130" t="s">
        <v>246</v>
      </c>
      <c r="K5" s="130">
        <v>0</v>
      </c>
      <c r="L5" s="130">
        <v>0</v>
      </c>
      <c r="M5" s="130">
        <v>0</v>
      </c>
      <c r="N5" s="130">
        <v>0</v>
      </c>
      <c r="O5" s="130">
        <v>0</v>
      </c>
      <c r="P5" s="130">
        <v>0</v>
      </c>
      <c r="Q5" s="130">
        <v>0</v>
      </c>
      <c r="R5" s="130">
        <v>0</v>
      </c>
      <c r="S5" s="130">
        <v>0</v>
      </c>
      <c r="T5" s="131"/>
      <c r="U5" s="138">
        <v>3</v>
      </c>
      <c r="V5" s="75" t="str">
        <f>LOOKUP(人物卡!F$5,职业!$A$1:$A$115,职业!$D$1:$D$115)</f>
        <v>聆听</v>
      </c>
      <c r="W5" s="138">
        <v>1</v>
      </c>
      <c r="X5" s="131"/>
      <c r="Y5" s="140">
        <f>IF(LOOKUP(人物卡!$F$5,职业!$A$1:$A$115,职业!$J$1:$J$115)&lt;&gt;0,LOOKUP(人物卡!$F$5,职业!$A$1:$A$115,职业!$M$1:$M$115),"")</f>
        <v>0</v>
      </c>
      <c r="Z5" s="140">
        <f>IF(LOOKUP(人物卡!$F$5,职业!$A$1:$A$115,职业!$J$1:$J$115)&lt;&gt;0,LOOKUP(人物卡!$F$5,职业!$A$1:$A$115,职业!$N$1:$N$115)," ")</f>
        <v>0</v>
      </c>
      <c r="AA5" s="137"/>
      <c r="AB5" s="131"/>
      <c r="AC5" s="131"/>
      <c r="AD5" s="131"/>
      <c r="AE5" s="131"/>
    </row>
    <row r="6" spans="1:31" ht="14.25" x14ac:dyDescent="0.15">
      <c r="A6" s="130">
        <v>6</v>
      </c>
      <c r="B6" s="132" t="s">
        <v>548</v>
      </c>
      <c r="C6" s="133" t="s">
        <v>900</v>
      </c>
      <c r="D6" s="133" t="s">
        <v>858</v>
      </c>
      <c r="E6" s="133" t="s">
        <v>7</v>
      </c>
      <c r="F6" s="133" t="s">
        <v>566</v>
      </c>
      <c r="G6" s="133" t="s">
        <v>94</v>
      </c>
      <c r="H6" s="133" t="s">
        <v>97</v>
      </c>
      <c r="I6" s="133" t="s">
        <v>95</v>
      </c>
      <c r="J6" s="130" t="s">
        <v>246</v>
      </c>
      <c r="K6" s="133">
        <v>0</v>
      </c>
      <c r="L6" s="133">
        <v>0</v>
      </c>
      <c r="M6" s="134">
        <v>0</v>
      </c>
      <c r="N6" s="134">
        <v>0</v>
      </c>
      <c r="O6" s="130">
        <v>0</v>
      </c>
      <c r="P6" s="134">
        <v>0</v>
      </c>
      <c r="Q6" s="130">
        <v>0</v>
      </c>
      <c r="R6" s="130">
        <v>0</v>
      </c>
      <c r="S6" s="130">
        <v>0</v>
      </c>
      <c r="T6" s="131"/>
      <c r="U6" s="138">
        <v>4</v>
      </c>
      <c r="V6" s="75" t="str">
        <f>LOOKUP(人物卡!F$5,职业!$A$1:$A$115,职业!$E$1:$E$115)</f>
        <v>任意特长</v>
      </c>
      <c r="W6" s="138">
        <v>1</v>
      </c>
      <c r="X6" s="131"/>
      <c r="Y6" s="724" t="s">
        <v>872</v>
      </c>
      <c r="Z6" s="724"/>
      <c r="AA6" s="137"/>
      <c r="AB6" s="131"/>
      <c r="AC6" s="131"/>
      <c r="AD6" s="131"/>
      <c r="AE6" s="131"/>
    </row>
    <row r="7" spans="1:31" ht="14.25" x14ac:dyDescent="0.15">
      <c r="A7" s="130">
        <v>7</v>
      </c>
      <c r="B7" s="133" t="s">
        <v>518</v>
      </c>
      <c r="C7" s="133" t="s">
        <v>88</v>
      </c>
      <c r="D7" s="133" t="s">
        <v>197</v>
      </c>
      <c r="E7" s="133" t="s">
        <v>861</v>
      </c>
      <c r="F7" s="133" t="s">
        <v>93</v>
      </c>
      <c r="G7" s="133" t="s">
        <v>94</v>
      </c>
      <c r="H7" s="133" t="s">
        <v>854</v>
      </c>
      <c r="I7" s="133" t="s">
        <v>855</v>
      </c>
      <c r="J7" s="130" t="s">
        <v>246</v>
      </c>
      <c r="K7" s="130">
        <v>0</v>
      </c>
      <c r="L7" s="130">
        <v>0</v>
      </c>
      <c r="M7" s="130">
        <v>0</v>
      </c>
      <c r="N7" s="130">
        <v>0</v>
      </c>
      <c r="O7" s="130">
        <v>0</v>
      </c>
      <c r="P7" s="130">
        <v>0</v>
      </c>
      <c r="Q7" s="130">
        <v>0</v>
      </c>
      <c r="R7" s="130">
        <v>0</v>
      </c>
      <c r="S7" s="130">
        <v>0</v>
      </c>
      <c r="T7" s="131"/>
      <c r="U7" s="138">
        <v>5</v>
      </c>
      <c r="V7" s="75" t="str">
        <f>LOOKUP(人物卡!F$5,职业!$A$1:$A$115,职业!$F$1:$F$115)</f>
        <v>任意特长</v>
      </c>
      <c r="W7" s="138">
        <v>1</v>
      </c>
      <c r="X7" s="131"/>
      <c r="Y7" s="140">
        <f>IF(LOOKUP(人物卡!$F$5,职业!$A$1:$A$115,职业!$J$1:$J$115)&lt;&gt;0,LOOKUP(人物卡!$F$5,职业!$A$1:$A$115,职业!$O$1:$O$115),"")</f>
        <v>0</v>
      </c>
      <c r="Z7" s="140">
        <f>IF(LOOKUP(人物卡!$F$5,职业!$A$1:$A$115,职业!$J$1:$J$115)&lt;&gt;0,LOOKUP(人物卡!$F$5,职业!$A$1:$A$115,职业!$P$1:$P$115)," ")</f>
        <v>0</v>
      </c>
      <c r="AA7" s="137"/>
      <c r="AB7" s="131"/>
      <c r="AC7" s="131"/>
      <c r="AD7" s="131"/>
      <c r="AE7" s="131"/>
    </row>
    <row r="8" spans="1:31" ht="14.25" x14ac:dyDescent="0.15">
      <c r="A8" s="130">
        <v>8</v>
      </c>
      <c r="B8" s="132" t="s">
        <v>87</v>
      </c>
      <c r="C8" s="133" t="s">
        <v>88</v>
      </c>
      <c r="D8" s="133" t="s">
        <v>260</v>
      </c>
      <c r="E8" s="133" t="s">
        <v>94</v>
      </c>
      <c r="F8" s="133" t="s">
        <v>854</v>
      </c>
      <c r="G8" s="133" t="s">
        <v>97</v>
      </c>
      <c r="H8" s="133" t="s">
        <v>95</v>
      </c>
      <c r="I8" s="133" t="s">
        <v>546</v>
      </c>
      <c r="J8" s="130" t="s">
        <v>246</v>
      </c>
      <c r="K8" s="130">
        <v>0</v>
      </c>
      <c r="L8" s="130">
        <v>0</v>
      </c>
      <c r="M8" s="130">
        <v>0</v>
      </c>
      <c r="N8" s="130">
        <v>0</v>
      </c>
      <c r="O8" s="130">
        <v>0</v>
      </c>
      <c r="P8" s="130">
        <v>0</v>
      </c>
      <c r="Q8" s="130">
        <v>0</v>
      </c>
      <c r="R8" s="130">
        <v>0</v>
      </c>
      <c r="S8" s="130">
        <v>0</v>
      </c>
      <c r="T8" s="131"/>
      <c r="U8" s="138">
        <v>6</v>
      </c>
      <c r="V8" s="75" t="str">
        <f>LOOKUP(人物卡!F$5,职业!$A$1:$A$115,职业!$G$1:$G$115)</f>
        <v>任意特长</v>
      </c>
      <c r="W8" s="138">
        <v>1</v>
      </c>
      <c r="X8" s="131"/>
      <c r="Y8" s="724" t="s">
        <v>874</v>
      </c>
      <c r="Z8" s="724"/>
      <c r="AA8" s="724"/>
      <c r="AB8" s="131"/>
      <c r="AC8" s="131"/>
      <c r="AD8" s="131"/>
      <c r="AE8" s="131"/>
    </row>
    <row r="9" spans="1:31" ht="14.25" x14ac:dyDescent="0.15">
      <c r="A9" s="130">
        <v>9</v>
      </c>
      <c r="B9" s="133" t="s">
        <v>524</v>
      </c>
      <c r="C9" s="133" t="s">
        <v>851</v>
      </c>
      <c r="D9" s="133" t="s">
        <v>195</v>
      </c>
      <c r="E9" s="133" t="s">
        <v>566</v>
      </c>
      <c r="F9" s="133" t="s">
        <v>861</v>
      </c>
      <c r="G9" s="133" t="s">
        <v>548</v>
      </c>
      <c r="H9" s="133" t="s">
        <v>262</v>
      </c>
      <c r="I9" s="133" t="s">
        <v>546</v>
      </c>
      <c r="J9" s="130" t="s">
        <v>246</v>
      </c>
      <c r="K9" s="133">
        <v>0</v>
      </c>
      <c r="L9" s="133">
        <v>0</v>
      </c>
      <c r="M9" s="133">
        <v>0</v>
      </c>
      <c r="N9" s="133">
        <v>0</v>
      </c>
      <c r="O9" s="133">
        <v>0</v>
      </c>
      <c r="P9" s="133">
        <v>0</v>
      </c>
      <c r="Q9" s="130">
        <v>0</v>
      </c>
      <c r="R9" s="130">
        <v>0</v>
      </c>
      <c r="S9" s="130">
        <v>0</v>
      </c>
      <c r="T9" s="131"/>
      <c r="U9" s="138">
        <v>7</v>
      </c>
      <c r="V9" s="75" t="str">
        <f>LOOKUP(人物卡!F$5,职业!$A$1:$A$115,职业!$H$1:$H$115)</f>
        <v>任意特长</v>
      </c>
      <c r="W9" s="138">
        <v>1</v>
      </c>
      <c r="X9" s="131"/>
      <c r="Y9" s="140">
        <f>IF(LOOKUP(人物卡!$F$5,职业!$A$1:$A$115,职业!$J$1:$J$115)&lt;&gt;0,LOOKUP(人物卡!$F$5,职业!$A$1:$A$115,职业!$Q$1:$Q$115),"")</f>
        <v>0</v>
      </c>
      <c r="Z9" s="140">
        <f>IF(LOOKUP(人物卡!$F$5,职业!$A$1:$A$115,职业!$J$1:$J$115)&lt;&gt;0,LOOKUP(人物卡!$F$5,职业!$A$1:$A$115,职业!$R$1:$R$115),"")</f>
        <v>0</v>
      </c>
      <c r="AA9" s="140">
        <f>IF(LOOKUP(人物卡!$F$5,职业!$A$1:$A$115,职业!$J$1:$J$115)&lt;&gt;0,LOOKUP(人物卡!$F$5,职业!$A$1:$A$115,职业!$S$1:$S$115),"")</f>
        <v>0</v>
      </c>
      <c r="AB9" s="131"/>
      <c r="AC9" s="131"/>
      <c r="AD9" s="131"/>
      <c r="AE9" s="131"/>
    </row>
    <row r="10" spans="1:31" ht="14.25" x14ac:dyDescent="0.15">
      <c r="A10" s="130">
        <v>10</v>
      </c>
      <c r="B10" s="132" t="s">
        <v>517</v>
      </c>
      <c r="C10" s="133" t="s">
        <v>196</v>
      </c>
      <c r="D10" s="133" t="s">
        <v>535</v>
      </c>
      <c r="E10" s="133" t="s">
        <v>548</v>
      </c>
      <c r="F10" s="133" t="s">
        <v>195</v>
      </c>
      <c r="G10" s="133" t="s">
        <v>566</v>
      </c>
      <c r="H10" s="133" t="s">
        <v>261</v>
      </c>
      <c r="I10" s="133" t="s">
        <v>547</v>
      </c>
      <c r="J10" s="130" t="s">
        <v>246</v>
      </c>
      <c r="K10" s="133">
        <v>0</v>
      </c>
      <c r="L10" s="133">
        <v>0</v>
      </c>
      <c r="M10" s="134">
        <v>0</v>
      </c>
      <c r="N10" s="134">
        <v>0</v>
      </c>
      <c r="O10" s="134">
        <v>0</v>
      </c>
      <c r="P10" s="134">
        <v>0</v>
      </c>
      <c r="Q10" s="130">
        <v>0</v>
      </c>
      <c r="R10" s="130">
        <v>0</v>
      </c>
      <c r="S10" s="130">
        <v>0</v>
      </c>
      <c r="T10" s="131"/>
      <c r="U10" s="138">
        <v>8</v>
      </c>
      <c r="V10" s="75" t="str">
        <f>LOOKUP(人物卡!F$5,职业!$A$1:$A$115,职业!$I$1:$I$115)</f>
        <v>任意特长</v>
      </c>
      <c r="W10" s="138">
        <v>1</v>
      </c>
      <c r="X10" s="131"/>
      <c r="Y10" s="131"/>
      <c r="Z10" s="131"/>
      <c r="AA10" s="131"/>
      <c r="AB10" s="131"/>
      <c r="AC10" s="131"/>
      <c r="AD10" s="131"/>
      <c r="AE10" s="131"/>
    </row>
    <row r="11" spans="1:31" ht="14.25" x14ac:dyDescent="0.15">
      <c r="A11" s="130">
        <v>11</v>
      </c>
      <c r="B11" s="133" t="s">
        <v>524</v>
      </c>
      <c r="C11" s="133" t="s">
        <v>78</v>
      </c>
      <c r="D11" s="133" t="s">
        <v>195</v>
      </c>
      <c r="E11" s="133" t="s">
        <v>861</v>
      </c>
      <c r="F11" s="133" t="s">
        <v>566</v>
      </c>
      <c r="G11" s="133" t="s">
        <v>262</v>
      </c>
      <c r="H11" s="133" t="s">
        <v>90</v>
      </c>
      <c r="I11" s="133"/>
      <c r="J11" s="130" t="s">
        <v>246</v>
      </c>
      <c r="K11" s="133" t="s">
        <v>261</v>
      </c>
      <c r="L11" s="133" t="s">
        <v>854</v>
      </c>
      <c r="M11" s="134">
        <v>0</v>
      </c>
      <c r="N11" s="134">
        <v>0</v>
      </c>
      <c r="O11" s="134">
        <v>0</v>
      </c>
      <c r="P11" s="134">
        <v>0</v>
      </c>
      <c r="Q11" s="130">
        <v>0</v>
      </c>
      <c r="R11" s="130">
        <v>0</v>
      </c>
      <c r="S11" s="130">
        <v>0</v>
      </c>
      <c r="T11" s="131"/>
      <c r="U11" s="130">
        <v>9</v>
      </c>
      <c r="V11" s="75" t="str">
        <f>LOOKUP(人物卡!F$5,职业!$A$1:$A$115,职业!$J$1:$J$115)</f>
        <v>无</v>
      </c>
      <c r="W11" s="138">
        <v>1</v>
      </c>
      <c r="X11" s="131"/>
      <c r="Y11" s="131"/>
      <c r="Z11" s="131"/>
      <c r="AA11" s="131"/>
      <c r="AB11" s="131"/>
      <c r="AC11" s="131"/>
      <c r="AD11" s="131"/>
      <c r="AE11" s="131"/>
    </row>
    <row r="12" spans="1:31" ht="21.75" x14ac:dyDescent="0.15">
      <c r="A12" s="130">
        <v>12</v>
      </c>
      <c r="B12" s="132" t="s">
        <v>517</v>
      </c>
      <c r="C12" s="133" t="s">
        <v>851</v>
      </c>
      <c r="D12" s="133" t="s">
        <v>7</v>
      </c>
      <c r="E12" s="133" t="s">
        <v>536</v>
      </c>
      <c r="F12" s="133" t="s">
        <v>246</v>
      </c>
      <c r="G12" s="133" t="s">
        <v>61</v>
      </c>
      <c r="H12" s="133" t="s">
        <v>94</v>
      </c>
      <c r="I12" s="141" t="s">
        <v>854</v>
      </c>
      <c r="J12" s="130" t="s">
        <v>246</v>
      </c>
      <c r="K12" s="133" t="s">
        <v>866</v>
      </c>
      <c r="L12" s="133" t="s">
        <v>566</v>
      </c>
      <c r="M12" s="134">
        <v>0</v>
      </c>
      <c r="N12" s="134">
        <v>0</v>
      </c>
      <c r="O12" s="134">
        <v>0</v>
      </c>
      <c r="P12" s="134">
        <v>0</v>
      </c>
      <c r="Q12" s="130">
        <v>0</v>
      </c>
      <c r="R12" s="130">
        <v>0</v>
      </c>
      <c r="S12" s="130">
        <v>0</v>
      </c>
      <c r="T12" s="131"/>
      <c r="U12" s="131"/>
      <c r="V12" s="131"/>
      <c r="W12" s="131"/>
      <c r="X12" s="131"/>
      <c r="Y12" s="131"/>
      <c r="Z12" s="131"/>
      <c r="AA12" s="131"/>
      <c r="AB12" s="131"/>
      <c r="AC12" s="131"/>
      <c r="AD12" s="131"/>
      <c r="AE12" s="131"/>
    </row>
    <row r="13" spans="1:31" ht="16.5" x14ac:dyDescent="0.15">
      <c r="A13" s="130">
        <v>13</v>
      </c>
      <c r="B13" s="133" t="s">
        <v>851</v>
      </c>
      <c r="C13" s="133"/>
      <c r="D13" s="133" t="s">
        <v>548</v>
      </c>
      <c r="E13" s="133" t="s">
        <v>861</v>
      </c>
      <c r="F13" s="133" t="s">
        <v>94</v>
      </c>
      <c r="G13" s="133" t="s">
        <v>262</v>
      </c>
      <c r="H13" s="133" t="s">
        <v>546</v>
      </c>
      <c r="I13" s="133" t="s">
        <v>546</v>
      </c>
      <c r="J13" s="130" t="s">
        <v>246</v>
      </c>
      <c r="K13" s="133" t="s">
        <v>195</v>
      </c>
      <c r="L13" s="133" t="s">
        <v>864</v>
      </c>
      <c r="M13" s="134">
        <v>0</v>
      </c>
      <c r="N13" s="134">
        <v>0</v>
      </c>
      <c r="O13" s="134">
        <v>0</v>
      </c>
      <c r="P13" s="134">
        <v>0</v>
      </c>
      <c r="Q13" s="130">
        <v>0</v>
      </c>
      <c r="R13" s="130">
        <v>0</v>
      </c>
      <c r="S13" s="130">
        <v>0</v>
      </c>
      <c r="T13" s="131"/>
      <c r="U13" s="131"/>
      <c r="V13" s="131"/>
      <c r="W13" s="142"/>
      <c r="X13" s="131"/>
      <c r="Y13" s="131"/>
      <c r="Z13" s="131"/>
      <c r="AA13" s="131"/>
      <c r="AB13" s="131"/>
      <c r="AC13" s="131"/>
      <c r="AD13" s="131"/>
      <c r="AE13" s="131"/>
    </row>
    <row r="14" spans="1:31" x14ac:dyDescent="0.15">
      <c r="A14" s="130">
        <v>14</v>
      </c>
      <c r="B14" s="132" t="s">
        <v>82</v>
      </c>
      <c r="C14" s="133" t="s">
        <v>900</v>
      </c>
      <c r="D14" s="133" t="s">
        <v>268</v>
      </c>
      <c r="E14" s="133" t="s">
        <v>548</v>
      </c>
      <c r="F14" s="133" t="s">
        <v>88</v>
      </c>
      <c r="G14" s="133" t="s">
        <v>94</v>
      </c>
      <c r="H14" s="133" t="s">
        <v>97</v>
      </c>
      <c r="I14" s="133" t="s">
        <v>547</v>
      </c>
      <c r="J14" s="130" t="s">
        <v>246</v>
      </c>
      <c r="K14" s="133">
        <v>0</v>
      </c>
      <c r="L14" s="134">
        <v>0</v>
      </c>
      <c r="M14" s="134">
        <v>0</v>
      </c>
      <c r="N14" s="134">
        <v>0</v>
      </c>
      <c r="O14" s="134">
        <v>0</v>
      </c>
      <c r="P14" s="134">
        <v>0</v>
      </c>
      <c r="Q14" s="130">
        <v>0</v>
      </c>
      <c r="R14" s="134">
        <v>0</v>
      </c>
      <c r="S14" s="130">
        <v>0</v>
      </c>
      <c r="T14" s="131"/>
      <c r="U14" s="131"/>
      <c r="V14" s="131"/>
      <c r="W14" s="131"/>
      <c r="X14" s="131"/>
      <c r="Y14" s="131"/>
      <c r="Z14" s="131"/>
      <c r="AA14" s="131"/>
      <c r="AB14" s="131"/>
      <c r="AC14" s="131"/>
      <c r="AD14" s="131"/>
      <c r="AE14" s="131"/>
    </row>
    <row r="15" spans="1:31" x14ac:dyDescent="0.15">
      <c r="A15" s="130">
        <v>15</v>
      </c>
      <c r="B15" s="133" t="s">
        <v>79</v>
      </c>
      <c r="C15" s="133" t="s">
        <v>533</v>
      </c>
      <c r="D15" s="133" t="s">
        <v>900</v>
      </c>
      <c r="E15" s="133" t="s">
        <v>537</v>
      </c>
      <c r="F15" s="133" t="s">
        <v>548</v>
      </c>
      <c r="G15" s="133" t="s">
        <v>98</v>
      </c>
      <c r="H15" s="133" t="s">
        <v>99</v>
      </c>
      <c r="I15" s="133" t="s">
        <v>546</v>
      </c>
      <c r="J15" s="130" t="s">
        <v>246</v>
      </c>
      <c r="K15" s="133">
        <v>0</v>
      </c>
      <c r="L15" s="134">
        <v>0</v>
      </c>
      <c r="M15" s="134">
        <v>0</v>
      </c>
      <c r="N15" s="134">
        <v>0</v>
      </c>
      <c r="O15" s="134">
        <v>0</v>
      </c>
      <c r="P15" s="134">
        <v>0</v>
      </c>
      <c r="Q15" s="130">
        <v>0</v>
      </c>
      <c r="R15" s="134">
        <v>0</v>
      </c>
      <c r="S15" s="130">
        <v>0</v>
      </c>
      <c r="T15" s="131"/>
      <c r="U15" s="131"/>
      <c r="V15" s="131"/>
      <c r="W15" s="131"/>
      <c r="X15" s="131"/>
      <c r="Y15" s="131"/>
      <c r="Z15" s="131"/>
      <c r="AA15" s="131"/>
      <c r="AB15" s="131"/>
      <c r="AC15" s="131"/>
      <c r="AD15" s="131"/>
      <c r="AE15" s="131"/>
    </row>
    <row r="16" spans="1:31" x14ac:dyDescent="0.15">
      <c r="A16" s="130">
        <v>16</v>
      </c>
      <c r="B16" s="133" t="s">
        <v>851</v>
      </c>
      <c r="C16" s="133" t="s">
        <v>195</v>
      </c>
      <c r="D16" s="133" t="s">
        <v>566</v>
      </c>
      <c r="E16" s="130"/>
      <c r="F16" s="133" t="s">
        <v>861</v>
      </c>
      <c r="G16" s="133" t="s">
        <v>536</v>
      </c>
      <c r="H16" s="133" t="s">
        <v>94</v>
      </c>
      <c r="I16" s="133" t="s">
        <v>545</v>
      </c>
      <c r="J16" s="130" t="s">
        <v>246</v>
      </c>
      <c r="K16" s="133" t="s">
        <v>260</v>
      </c>
      <c r="L16" s="134" t="s">
        <v>91</v>
      </c>
      <c r="M16" s="134">
        <v>0</v>
      </c>
      <c r="N16" s="134">
        <v>0</v>
      </c>
      <c r="O16" s="134">
        <v>0</v>
      </c>
      <c r="P16" s="134">
        <v>0</v>
      </c>
      <c r="Q16" s="130">
        <v>0</v>
      </c>
      <c r="R16" s="134">
        <v>0</v>
      </c>
      <c r="S16" s="130">
        <v>0</v>
      </c>
      <c r="T16" s="131"/>
      <c r="U16" s="131"/>
      <c r="V16" s="131"/>
      <c r="W16" s="131"/>
      <c r="X16" s="131"/>
      <c r="Y16" s="131"/>
      <c r="Z16" s="131"/>
      <c r="AA16" s="131"/>
      <c r="AB16" s="131"/>
      <c r="AC16" s="131"/>
      <c r="AD16" s="131"/>
      <c r="AE16" s="131"/>
    </row>
    <row r="17" spans="1:31" x14ac:dyDescent="0.15">
      <c r="A17" s="130">
        <v>17</v>
      </c>
      <c r="B17" s="143" t="s">
        <v>517</v>
      </c>
      <c r="C17" s="133" t="s">
        <v>548</v>
      </c>
      <c r="D17" s="133" t="s">
        <v>900</v>
      </c>
      <c r="E17" s="133" t="s">
        <v>88</v>
      </c>
      <c r="F17" s="133" t="s">
        <v>94</v>
      </c>
      <c r="G17" s="133" t="s">
        <v>262</v>
      </c>
      <c r="H17" s="133" t="s">
        <v>545</v>
      </c>
      <c r="I17" s="133" t="s">
        <v>547</v>
      </c>
      <c r="J17" s="130" t="s">
        <v>246</v>
      </c>
      <c r="K17" s="133">
        <v>0</v>
      </c>
      <c r="L17" s="134">
        <v>0</v>
      </c>
      <c r="M17" s="134">
        <v>0</v>
      </c>
      <c r="N17" s="134">
        <v>0</v>
      </c>
      <c r="O17" s="134">
        <v>0</v>
      </c>
      <c r="P17" s="134">
        <v>0</v>
      </c>
      <c r="Q17" s="130">
        <v>0</v>
      </c>
      <c r="R17" s="134">
        <v>0</v>
      </c>
      <c r="S17" s="130">
        <v>0</v>
      </c>
      <c r="T17" s="131"/>
      <c r="U17" s="131"/>
      <c r="V17" s="131"/>
      <c r="W17" s="131"/>
      <c r="X17" s="131"/>
      <c r="Y17" s="131"/>
      <c r="Z17" s="131"/>
      <c r="AA17" s="131"/>
      <c r="AB17" s="131"/>
      <c r="AC17" s="131"/>
      <c r="AD17" s="131"/>
      <c r="AE17" s="131"/>
    </row>
    <row r="18" spans="1:31" x14ac:dyDescent="0.15">
      <c r="A18" s="130">
        <v>18</v>
      </c>
      <c r="B18" s="132" t="s">
        <v>858</v>
      </c>
      <c r="C18" s="134"/>
      <c r="D18" s="133" t="s">
        <v>864</v>
      </c>
      <c r="E18" s="133" t="s">
        <v>261</v>
      </c>
      <c r="F18" s="134"/>
      <c r="G18" s="133" t="s">
        <v>854</v>
      </c>
      <c r="H18" s="133" t="s">
        <v>97</v>
      </c>
      <c r="I18" s="133" t="s">
        <v>95</v>
      </c>
      <c r="J18" s="130" t="s">
        <v>246</v>
      </c>
      <c r="K18" s="133" t="s">
        <v>88</v>
      </c>
      <c r="L18" s="134" t="s">
        <v>519</v>
      </c>
      <c r="M18" s="133" t="s">
        <v>861</v>
      </c>
      <c r="N18" s="134" t="s">
        <v>870</v>
      </c>
      <c r="O18" s="134"/>
      <c r="P18" s="134"/>
      <c r="Q18" s="130">
        <v>0</v>
      </c>
      <c r="R18" s="134">
        <v>0</v>
      </c>
      <c r="S18" s="130">
        <v>0</v>
      </c>
      <c r="T18" s="131"/>
      <c r="U18" s="131"/>
      <c r="V18" s="131"/>
      <c r="W18" s="131"/>
      <c r="X18" s="131"/>
      <c r="Y18" s="131"/>
      <c r="Z18" s="131"/>
      <c r="AA18" s="131"/>
      <c r="AB18" s="131"/>
      <c r="AC18" s="131"/>
      <c r="AD18" s="131"/>
      <c r="AE18" s="131"/>
    </row>
    <row r="19" spans="1:31" x14ac:dyDescent="0.15">
      <c r="A19" s="130">
        <v>19</v>
      </c>
      <c r="B19" s="133" t="s">
        <v>517</v>
      </c>
      <c r="C19" s="133" t="s">
        <v>196</v>
      </c>
      <c r="D19" s="133" t="s">
        <v>535</v>
      </c>
      <c r="E19" s="133" t="s">
        <v>195</v>
      </c>
      <c r="F19" s="133" t="s">
        <v>566</v>
      </c>
      <c r="G19" s="133" t="s">
        <v>536</v>
      </c>
      <c r="H19" s="133" t="s">
        <v>861</v>
      </c>
      <c r="I19" s="133" t="s">
        <v>547</v>
      </c>
      <c r="J19" s="130" t="s">
        <v>246</v>
      </c>
      <c r="K19" s="133">
        <v>0</v>
      </c>
      <c r="L19" s="134">
        <v>0</v>
      </c>
      <c r="M19" s="134">
        <v>0</v>
      </c>
      <c r="N19" s="134">
        <v>0</v>
      </c>
      <c r="O19" s="134">
        <v>0</v>
      </c>
      <c r="P19" s="134">
        <v>0</v>
      </c>
      <c r="Q19" s="130">
        <v>0</v>
      </c>
      <c r="R19" s="144">
        <v>0</v>
      </c>
      <c r="S19" s="144">
        <v>0</v>
      </c>
      <c r="T19" s="131"/>
      <c r="U19" s="131"/>
      <c r="V19" s="131"/>
      <c r="W19" s="131"/>
      <c r="X19" s="131"/>
      <c r="Y19" s="131"/>
      <c r="Z19" s="131"/>
      <c r="AA19" s="131"/>
      <c r="AB19" s="131"/>
      <c r="AC19" s="131"/>
      <c r="AD19" s="131"/>
      <c r="AE19" s="131"/>
    </row>
    <row r="20" spans="1:31" x14ac:dyDescent="0.15">
      <c r="A20" s="130">
        <v>20</v>
      </c>
      <c r="B20" s="132" t="s">
        <v>83</v>
      </c>
      <c r="C20" s="134"/>
      <c r="D20" s="134"/>
      <c r="E20" s="133" t="s">
        <v>547</v>
      </c>
      <c r="F20" s="133" t="s">
        <v>7</v>
      </c>
      <c r="G20" s="133" t="s">
        <v>94</v>
      </c>
      <c r="H20" s="133" t="s">
        <v>95</v>
      </c>
      <c r="I20" s="133" t="s">
        <v>97</v>
      </c>
      <c r="J20" s="130" t="s">
        <v>246</v>
      </c>
      <c r="K20" s="144" t="s">
        <v>847</v>
      </c>
      <c r="L20" s="134" t="s">
        <v>539</v>
      </c>
      <c r="M20" s="133" t="s">
        <v>856</v>
      </c>
      <c r="N20" s="134" t="s">
        <v>858</v>
      </c>
      <c r="O20" s="134">
        <v>0</v>
      </c>
      <c r="P20" s="134">
        <v>0</v>
      </c>
      <c r="Q20" s="130">
        <v>0</v>
      </c>
      <c r="R20" s="134">
        <v>0</v>
      </c>
      <c r="S20" s="130">
        <v>0</v>
      </c>
      <c r="T20" s="131"/>
      <c r="U20" s="131"/>
      <c r="V20" s="131"/>
      <c r="W20" s="131"/>
      <c r="X20" s="131"/>
      <c r="Y20" s="131"/>
      <c r="Z20" s="131"/>
      <c r="AA20" s="131"/>
      <c r="AB20" s="131"/>
      <c r="AC20" s="131"/>
      <c r="AD20" s="131"/>
      <c r="AE20" s="131"/>
    </row>
    <row r="21" spans="1:31" x14ac:dyDescent="0.15">
      <c r="A21" s="130">
        <v>21</v>
      </c>
      <c r="B21" s="133" t="s">
        <v>82</v>
      </c>
      <c r="C21" s="133" t="s">
        <v>900</v>
      </c>
      <c r="D21" s="133" t="s">
        <v>538</v>
      </c>
      <c r="E21" s="133" t="s">
        <v>533</v>
      </c>
      <c r="F21" s="133" t="s">
        <v>94</v>
      </c>
      <c r="G21" s="133" t="s">
        <v>262</v>
      </c>
      <c r="H21" s="133" t="s">
        <v>546</v>
      </c>
      <c r="I21" s="133" t="s">
        <v>546</v>
      </c>
      <c r="J21" s="130" t="s">
        <v>246</v>
      </c>
      <c r="K21" s="133">
        <v>0</v>
      </c>
      <c r="L21" s="134">
        <v>0</v>
      </c>
      <c r="M21" s="134">
        <v>0</v>
      </c>
      <c r="N21" s="134">
        <v>0</v>
      </c>
      <c r="O21" s="134">
        <v>0</v>
      </c>
      <c r="P21" s="134">
        <v>0</v>
      </c>
      <c r="Q21" s="130">
        <v>0</v>
      </c>
      <c r="R21" s="134">
        <v>0</v>
      </c>
      <c r="S21" s="130">
        <v>0</v>
      </c>
      <c r="T21" s="145"/>
      <c r="U21" s="145"/>
      <c r="V21" s="145"/>
      <c r="W21" s="131"/>
      <c r="X21" s="131"/>
      <c r="Y21" s="131"/>
      <c r="Z21" s="131"/>
      <c r="AA21" s="131"/>
      <c r="AB21" s="131"/>
      <c r="AC21" s="131"/>
      <c r="AD21" s="131"/>
      <c r="AE21" s="131"/>
    </row>
    <row r="22" spans="1:31" x14ac:dyDescent="0.15">
      <c r="A22" s="130">
        <v>22</v>
      </c>
      <c r="B22" s="134"/>
      <c r="C22" s="133" t="s">
        <v>851</v>
      </c>
      <c r="D22" s="133" t="s">
        <v>268</v>
      </c>
      <c r="E22" s="133" t="s">
        <v>88</v>
      </c>
      <c r="F22" s="133" t="s">
        <v>860</v>
      </c>
      <c r="G22" s="133" t="s">
        <v>94</v>
      </c>
      <c r="H22" s="133" t="s">
        <v>262</v>
      </c>
      <c r="I22" s="133" t="s">
        <v>545</v>
      </c>
      <c r="J22" s="130" t="s">
        <v>246</v>
      </c>
      <c r="K22" s="132" t="s">
        <v>279</v>
      </c>
      <c r="L22" s="134" t="s">
        <v>196</v>
      </c>
      <c r="M22" s="134">
        <v>0</v>
      </c>
      <c r="N22" s="134">
        <v>0</v>
      </c>
      <c r="O22" s="134">
        <v>0</v>
      </c>
      <c r="P22" s="134">
        <v>0</v>
      </c>
      <c r="Q22" s="130">
        <v>0</v>
      </c>
      <c r="R22" s="134">
        <v>0</v>
      </c>
      <c r="S22" s="130">
        <v>0</v>
      </c>
      <c r="T22" s="145"/>
      <c r="U22" s="145"/>
      <c r="V22" s="145"/>
      <c r="W22" s="131"/>
      <c r="X22" s="131"/>
      <c r="Y22" s="131"/>
      <c r="Z22" s="131"/>
      <c r="AA22" s="131"/>
      <c r="AB22" s="131"/>
      <c r="AC22" s="131"/>
      <c r="AD22" s="131"/>
      <c r="AE22" s="131"/>
    </row>
    <row r="23" spans="1:31" x14ac:dyDescent="0.15">
      <c r="A23" s="130">
        <v>23</v>
      </c>
      <c r="B23" s="133" t="s">
        <v>517</v>
      </c>
      <c r="C23" s="133" t="s">
        <v>195</v>
      </c>
      <c r="D23" s="133" t="s">
        <v>566</v>
      </c>
      <c r="E23" s="133" t="s">
        <v>88</v>
      </c>
      <c r="F23" s="133" t="s">
        <v>860</v>
      </c>
      <c r="G23" s="133" t="s">
        <v>547</v>
      </c>
      <c r="H23" s="133" t="s">
        <v>94</v>
      </c>
      <c r="I23" s="133" t="s">
        <v>546</v>
      </c>
      <c r="J23" s="130" t="s">
        <v>246</v>
      </c>
      <c r="K23" s="133">
        <v>0</v>
      </c>
      <c r="L23" s="134">
        <v>0</v>
      </c>
      <c r="M23" s="134">
        <v>0</v>
      </c>
      <c r="N23" s="134">
        <v>0</v>
      </c>
      <c r="O23" s="134">
        <v>0</v>
      </c>
      <c r="P23" s="134">
        <v>0</v>
      </c>
      <c r="Q23" s="130">
        <v>0</v>
      </c>
      <c r="R23" s="134">
        <v>0</v>
      </c>
      <c r="S23" s="130">
        <v>0</v>
      </c>
      <c r="T23" s="145"/>
      <c r="U23" s="145"/>
      <c r="V23" s="145"/>
      <c r="W23" s="131"/>
      <c r="X23" s="131"/>
      <c r="Y23" s="131"/>
      <c r="Z23" s="131"/>
      <c r="AA23" s="131"/>
      <c r="AB23" s="131"/>
      <c r="AC23" s="131"/>
      <c r="AD23" s="131"/>
      <c r="AE23" s="131"/>
    </row>
    <row r="24" spans="1:31" ht="14.25" x14ac:dyDescent="0.15">
      <c r="A24" s="130">
        <v>24</v>
      </c>
      <c r="B24" s="144" t="s">
        <v>867</v>
      </c>
      <c r="C24" s="133" t="s">
        <v>539</v>
      </c>
      <c r="D24" s="144" t="s">
        <v>847</v>
      </c>
      <c r="E24" s="133" t="s">
        <v>854</v>
      </c>
      <c r="F24" s="133" t="s">
        <v>262</v>
      </c>
      <c r="G24" s="133" t="s">
        <v>546</v>
      </c>
      <c r="H24" s="133" t="s">
        <v>566</v>
      </c>
      <c r="I24" s="133" t="s">
        <v>546</v>
      </c>
      <c r="J24" s="130" t="s">
        <v>246</v>
      </c>
      <c r="K24" s="133">
        <v>0</v>
      </c>
      <c r="L24" s="134">
        <v>0</v>
      </c>
      <c r="M24" s="134">
        <v>0</v>
      </c>
      <c r="N24" s="134">
        <v>0</v>
      </c>
      <c r="O24" s="134">
        <v>0</v>
      </c>
      <c r="P24" s="134">
        <v>0</v>
      </c>
      <c r="Q24" s="130">
        <v>0</v>
      </c>
      <c r="R24" s="134">
        <v>0</v>
      </c>
      <c r="S24" s="144">
        <v>0</v>
      </c>
      <c r="T24" s="146"/>
      <c r="U24" s="145"/>
      <c r="V24" s="145"/>
      <c r="W24" s="131"/>
      <c r="X24" s="131"/>
      <c r="Y24" s="131"/>
      <c r="Z24" s="131"/>
      <c r="AA24" s="131"/>
      <c r="AB24" s="131"/>
      <c r="AC24" s="131"/>
      <c r="AD24" s="131"/>
      <c r="AE24" s="131"/>
    </row>
    <row r="25" spans="1:31" x14ac:dyDescent="0.15">
      <c r="A25" s="130">
        <v>25</v>
      </c>
      <c r="B25" s="144" t="s">
        <v>867</v>
      </c>
      <c r="C25" s="133" t="s">
        <v>539</v>
      </c>
      <c r="D25" s="144" t="s">
        <v>847</v>
      </c>
      <c r="E25" s="133" t="s">
        <v>566</v>
      </c>
      <c r="F25" s="133" t="s">
        <v>262</v>
      </c>
      <c r="G25" s="133" t="s">
        <v>547</v>
      </c>
      <c r="H25" s="133" t="s">
        <v>546</v>
      </c>
      <c r="I25" s="133" t="s">
        <v>546</v>
      </c>
      <c r="J25" s="130" t="s">
        <v>246</v>
      </c>
      <c r="K25" s="133">
        <v>0</v>
      </c>
      <c r="L25" s="134">
        <v>0</v>
      </c>
      <c r="M25" s="134">
        <v>0</v>
      </c>
      <c r="N25" s="134">
        <v>0</v>
      </c>
      <c r="O25" s="134">
        <v>0</v>
      </c>
      <c r="P25" s="134">
        <v>0</v>
      </c>
      <c r="Q25" s="130">
        <v>0</v>
      </c>
      <c r="R25" s="134">
        <v>0</v>
      </c>
      <c r="S25" s="130">
        <v>0</v>
      </c>
      <c r="T25" s="145"/>
      <c r="U25" s="145"/>
      <c r="V25" s="145"/>
      <c r="W25" s="131"/>
      <c r="X25" s="131"/>
      <c r="Y25" s="131"/>
      <c r="Z25" s="131"/>
      <c r="AA25" s="131"/>
      <c r="AB25" s="131"/>
      <c r="AC25" s="131"/>
      <c r="AD25" s="131"/>
      <c r="AE25" s="131"/>
    </row>
    <row r="26" spans="1:31" x14ac:dyDescent="0.15">
      <c r="A26" s="130">
        <v>26</v>
      </c>
      <c r="B26" s="132" t="s">
        <v>82</v>
      </c>
      <c r="C26" s="134"/>
      <c r="D26" s="134"/>
      <c r="E26" s="133" t="s">
        <v>533</v>
      </c>
      <c r="F26" s="133" t="s">
        <v>537</v>
      </c>
      <c r="G26" s="133" t="s">
        <v>870</v>
      </c>
      <c r="H26" s="133" t="s">
        <v>99</v>
      </c>
      <c r="I26" s="133" t="s">
        <v>95</v>
      </c>
      <c r="J26" s="130" t="s">
        <v>246</v>
      </c>
      <c r="K26" s="133" t="s">
        <v>856</v>
      </c>
      <c r="L26" s="134" t="s">
        <v>858</v>
      </c>
      <c r="M26" s="133" t="s">
        <v>268</v>
      </c>
      <c r="N26" s="134" t="s">
        <v>864</v>
      </c>
      <c r="O26" s="134">
        <v>0</v>
      </c>
      <c r="P26" s="134">
        <v>0</v>
      </c>
      <c r="Q26" s="130">
        <v>0</v>
      </c>
      <c r="R26" s="134">
        <v>0</v>
      </c>
      <c r="S26" s="130">
        <v>0</v>
      </c>
      <c r="T26" s="145"/>
      <c r="U26" s="145"/>
      <c r="V26" s="145"/>
      <c r="W26" s="131"/>
      <c r="X26" s="131"/>
      <c r="Y26" s="131"/>
      <c r="Z26" s="131"/>
      <c r="AA26" s="131"/>
      <c r="AB26" s="131"/>
      <c r="AC26" s="131"/>
      <c r="AD26" s="131"/>
      <c r="AE26" s="131"/>
    </row>
    <row r="27" spans="1:31" x14ac:dyDescent="0.15">
      <c r="A27" s="130">
        <v>27</v>
      </c>
      <c r="B27" s="133" t="s">
        <v>517</v>
      </c>
      <c r="C27" s="133" t="s">
        <v>850</v>
      </c>
      <c r="D27" s="133" t="s">
        <v>90</v>
      </c>
      <c r="E27" s="133" t="s">
        <v>864</v>
      </c>
      <c r="F27" s="133" t="s">
        <v>262</v>
      </c>
      <c r="G27" s="133" t="s">
        <v>546</v>
      </c>
      <c r="H27" s="133" t="s">
        <v>546</v>
      </c>
      <c r="I27" s="133" t="s">
        <v>852</v>
      </c>
      <c r="J27" s="130" t="s">
        <v>246</v>
      </c>
      <c r="K27" s="133">
        <v>0</v>
      </c>
      <c r="L27" s="134">
        <v>0</v>
      </c>
      <c r="M27" s="134">
        <v>0</v>
      </c>
      <c r="N27" s="134">
        <v>0</v>
      </c>
      <c r="O27" s="134">
        <v>0</v>
      </c>
      <c r="P27" s="134">
        <v>0</v>
      </c>
      <c r="Q27" s="130">
        <v>0</v>
      </c>
      <c r="R27" s="134">
        <v>0</v>
      </c>
      <c r="S27" s="130">
        <v>0</v>
      </c>
      <c r="T27" s="145"/>
      <c r="U27" s="145"/>
      <c r="V27" s="145"/>
      <c r="W27" s="131"/>
      <c r="X27" s="131"/>
      <c r="Y27" s="131"/>
      <c r="Z27" s="131"/>
      <c r="AA27" s="131"/>
      <c r="AB27" s="131"/>
      <c r="AC27" s="131"/>
      <c r="AD27" s="131"/>
      <c r="AE27" s="131"/>
    </row>
    <row r="28" spans="1:31" x14ac:dyDescent="0.15">
      <c r="A28" s="130">
        <v>28</v>
      </c>
      <c r="B28" s="132" t="s">
        <v>81</v>
      </c>
      <c r="C28" s="133" t="s">
        <v>539</v>
      </c>
      <c r="D28" s="133" t="s">
        <v>856</v>
      </c>
      <c r="E28" s="134" t="s">
        <v>858</v>
      </c>
      <c r="F28" s="133" t="s">
        <v>89</v>
      </c>
      <c r="G28" s="133" t="s">
        <v>90</v>
      </c>
      <c r="H28" s="133" t="s">
        <v>97</v>
      </c>
      <c r="I28" s="133" t="s">
        <v>94</v>
      </c>
      <c r="J28" s="130" t="s">
        <v>246</v>
      </c>
      <c r="K28" s="133">
        <v>0</v>
      </c>
      <c r="L28" s="134">
        <v>0</v>
      </c>
      <c r="M28" s="134">
        <v>0</v>
      </c>
      <c r="N28" s="134">
        <v>0</v>
      </c>
      <c r="O28" s="134">
        <v>0</v>
      </c>
      <c r="P28" s="134">
        <v>0</v>
      </c>
      <c r="Q28" s="130">
        <v>0</v>
      </c>
      <c r="R28" s="134">
        <v>0</v>
      </c>
      <c r="S28" s="130">
        <v>0</v>
      </c>
      <c r="T28" s="145"/>
      <c r="U28" s="145"/>
      <c r="V28" s="145"/>
      <c r="W28" s="131"/>
      <c r="X28" s="131"/>
      <c r="Y28" s="131"/>
      <c r="Z28" s="131"/>
      <c r="AA28" s="131"/>
      <c r="AB28" s="131"/>
      <c r="AC28" s="131"/>
      <c r="AD28" s="131"/>
      <c r="AE28" s="131"/>
    </row>
    <row r="29" spans="1:31" x14ac:dyDescent="0.15">
      <c r="A29" s="130">
        <v>29</v>
      </c>
      <c r="B29" s="133" t="s">
        <v>83</v>
      </c>
      <c r="C29" s="134"/>
      <c r="D29" s="133" t="s">
        <v>856</v>
      </c>
      <c r="E29" s="134" t="s">
        <v>858</v>
      </c>
      <c r="F29" s="133" t="s">
        <v>538</v>
      </c>
      <c r="G29" s="133" t="s">
        <v>89</v>
      </c>
      <c r="H29" s="133" t="s">
        <v>92</v>
      </c>
      <c r="I29" s="133" t="s">
        <v>545</v>
      </c>
      <c r="J29" s="130" t="s">
        <v>246</v>
      </c>
      <c r="K29" s="133" t="s">
        <v>539</v>
      </c>
      <c r="L29" s="134" t="s">
        <v>90</v>
      </c>
      <c r="M29" s="134">
        <v>0</v>
      </c>
      <c r="N29" s="134">
        <v>0</v>
      </c>
      <c r="O29" s="134">
        <v>0</v>
      </c>
      <c r="P29" s="134">
        <v>0</v>
      </c>
      <c r="Q29" s="130">
        <v>0</v>
      </c>
      <c r="R29" s="134">
        <v>0</v>
      </c>
      <c r="S29" s="130">
        <v>0</v>
      </c>
      <c r="T29" s="145"/>
      <c r="U29" s="145"/>
      <c r="V29" s="145"/>
      <c r="W29" s="131"/>
      <c r="X29" s="131"/>
      <c r="Y29" s="131"/>
      <c r="Z29" s="131"/>
      <c r="AA29" s="131"/>
      <c r="AB29" s="131"/>
      <c r="AC29" s="131"/>
      <c r="AD29" s="131"/>
      <c r="AE29" s="131"/>
    </row>
    <row r="30" spans="1:31" x14ac:dyDescent="0.15">
      <c r="A30" s="130">
        <v>30</v>
      </c>
      <c r="B30" s="132" t="s">
        <v>83</v>
      </c>
      <c r="C30" s="133" t="s">
        <v>856</v>
      </c>
      <c r="D30" s="134" t="s">
        <v>858</v>
      </c>
      <c r="E30" s="133" t="s">
        <v>548</v>
      </c>
      <c r="F30" s="133" t="s">
        <v>94</v>
      </c>
      <c r="G30" s="133" t="s">
        <v>97</v>
      </c>
      <c r="H30" s="133" t="s">
        <v>262</v>
      </c>
      <c r="I30" s="133" t="s">
        <v>548</v>
      </c>
      <c r="J30" s="130" t="s">
        <v>246</v>
      </c>
      <c r="K30" s="133">
        <v>0</v>
      </c>
      <c r="L30" s="134">
        <v>0</v>
      </c>
      <c r="M30" s="134">
        <v>0</v>
      </c>
      <c r="N30" s="134">
        <v>0</v>
      </c>
      <c r="O30" s="134">
        <v>0</v>
      </c>
      <c r="P30" s="134">
        <v>0</v>
      </c>
      <c r="Q30" s="130">
        <v>0</v>
      </c>
      <c r="R30" s="134">
        <v>0</v>
      </c>
      <c r="S30" s="130">
        <v>0</v>
      </c>
      <c r="T30" s="145"/>
      <c r="U30" s="145"/>
      <c r="V30" s="145"/>
      <c r="W30" s="131"/>
      <c r="X30" s="131"/>
      <c r="Y30" s="131"/>
      <c r="Z30" s="131"/>
      <c r="AA30" s="131"/>
      <c r="AB30" s="131"/>
      <c r="AC30" s="131"/>
      <c r="AD30" s="131"/>
      <c r="AE30" s="131"/>
    </row>
    <row r="31" spans="1:31" x14ac:dyDescent="0.15">
      <c r="A31" s="130">
        <v>31</v>
      </c>
      <c r="B31" s="133" t="s">
        <v>524</v>
      </c>
      <c r="C31" s="133" t="s">
        <v>540</v>
      </c>
      <c r="D31" s="134"/>
      <c r="E31" s="133" t="s">
        <v>88</v>
      </c>
      <c r="F31" s="133" t="s">
        <v>89</v>
      </c>
      <c r="G31" s="133" t="s">
        <v>96</v>
      </c>
      <c r="H31" s="133" t="s">
        <v>97</v>
      </c>
      <c r="I31" s="133" t="s">
        <v>262</v>
      </c>
      <c r="J31" s="130" t="s">
        <v>246</v>
      </c>
      <c r="K31" s="133" t="s">
        <v>539</v>
      </c>
      <c r="L31" s="134" t="s">
        <v>90</v>
      </c>
      <c r="M31" s="134">
        <v>0</v>
      </c>
      <c r="N31" s="134">
        <v>0</v>
      </c>
      <c r="O31" s="134">
        <v>0</v>
      </c>
      <c r="P31" s="134">
        <v>0</v>
      </c>
      <c r="Q31" s="130">
        <v>0</v>
      </c>
      <c r="R31" s="134">
        <v>0</v>
      </c>
      <c r="S31" s="130">
        <v>0</v>
      </c>
      <c r="T31" s="131"/>
      <c r="U31" s="131"/>
      <c r="V31" s="131"/>
      <c r="W31" s="131"/>
      <c r="X31" s="131"/>
      <c r="Y31" s="131"/>
      <c r="Z31" s="131"/>
      <c r="AA31" s="131"/>
      <c r="AB31" s="131"/>
      <c r="AC31" s="131"/>
      <c r="AD31" s="131"/>
      <c r="AE31" s="131"/>
    </row>
    <row r="32" spans="1:31" x14ac:dyDescent="0.15">
      <c r="A32" s="130">
        <v>32</v>
      </c>
      <c r="B32" s="132" t="s">
        <v>524</v>
      </c>
      <c r="C32" s="133" t="s">
        <v>851</v>
      </c>
      <c r="D32" s="134"/>
      <c r="E32" s="133" t="s">
        <v>88</v>
      </c>
      <c r="F32" s="133" t="s">
        <v>548</v>
      </c>
      <c r="G32" s="133" t="s">
        <v>94</v>
      </c>
      <c r="H32" s="133" t="s">
        <v>96</v>
      </c>
      <c r="I32" s="133" t="s">
        <v>548</v>
      </c>
      <c r="J32" s="130" t="s">
        <v>246</v>
      </c>
      <c r="K32" s="133" t="s">
        <v>7</v>
      </c>
      <c r="L32" s="134" t="s">
        <v>860</v>
      </c>
      <c r="M32" s="134">
        <v>0</v>
      </c>
      <c r="N32" s="134">
        <v>0</v>
      </c>
      <c r="O32" s="134">
        <v>0</v>
      </c>
      <c r="P32" s="134">
        <v>0</v>
      </c>
      <c r="Q32" s="130">
        <v>0</v>
      </c>
      <c r="R32" s="134">
        <v>0</v>
      </c>
      <c r="S32" s="130">
        <v>0</v>
      </c>
      <c r="T32" s="131"/>
      <c r="U32" s="131"/>
      <c r="V32" s="131"/>
      <c r="W32" s="131"/>
      <c r="X32" s="131"/>
      <c r="Y32" s="131"/>
      <c r="Z32" s="131"/>
      <c r="AA32" s="131"/>
      <c r="AB32" s="131"/>
      <c r="AC32" s="131"/>
      <c r="AD32" s="131"/>
      <c r="AE32" s="131"/>
    </row>
    <row r="33" spans="1:31" x14ac:dyDescent="0.15">
      <c r="A33" s="130">
        <v>33</v>
      </c>
      <c r="B33" s="130"/>
      <c r="C33" s="133" t="s">
        <v>196</v>
      </c>
      <c r="D33" s="133" t="s">
        <v>547</v>
      </c>
      <c r="E33" s="134"/>
      <c r="F33" s="134"/>
      <c r="G33" s="133" t="s">
        <v>97</v>
      </c>
      <c r="H33" s="133" t="s">
        <v>94</v>
      </c>
      <c r="I33" s="133" t="s">
        <v>262</v>
      </c>
      <c r="J33" s="130" t="s">
        <v>246</v>
      </c>
      <c r="K33" s="133" t="s">
        <v>856</v>
      </c>
      <c r="L33" s="134" t="s">
        <v>858</v>
      </c>
      <c r="M33" s="133" t="s">
        <v>89</v>
      </c>
      <c r="N33" s="134" t="s">
        <v>90</v>
      </c>
      <c r="O33" s="133" t="s">
        <v>851</v>
      </c>
      <c r="P33" s="134" t="s">
        <v>534</v>
      </c>
      <c r="Q33" s="130">
        <v>0</v>
      </c>
      <c r="R33" s="134">
        <v>0</v>
      </c>
      <c r="S33" s="130">
        <v>0</v>
      </c>
      <c r="T33" s="131"/>
      <c r="U33" s="131"/>
      <c r="V33" s="131"/>
      <c r="W33" s="131"/>
      <c r="X33" s="131"/>
      <c r="Y33" s="131"/>
      <c r="Z33" s="131"/>
      <c r="AA33" s="131"/>
      <c r="AB33" s="131"/>
      <c r="AC33" s="131"/>
      <c r="AD33" s="131"/>
      <c r="AE33" s="131"/>
    </row>
    <row r="34" spans="1:31" x14ac:dyDescent="0.15">
      <c r="A34" s="130">
        <v>34</v>
      </c>
      <c r="B34" s="132" t="s">
        <v>850</v>
      </c>
      <c r="C34" s="133" t="s">
        <v>548</v>
      </c>
      <c r="D34" s="134"/>
      <c r="E34" s="133" t="s">
        <v>535</v>
      </c>
      <c r="F34" s="133" t="s">
        <v>88</v>
      </c>
      <c r="G34" s="133" t="s">
        <v>97</v>
      </c>
      <c r="H34" s="133" t="s">
        <v>545</v>
      </c>
      <c r="I34" s="133" t="s">
        <v>548</v>
      </c>
      <c r="J34" s="130" t="s">
        <v>246</v>
      </c>
      <c r="K34" s="134" t="s">
        <v>900</v>
      </c>
      <c r="L34" s="134" t="s">
        <v>908</v>
      </c>
      <c r="M34" s="134">
        <v>0</v>
      </c>
      <c r="N34" s="134">
        <v>0</v>
      </c>
      <c r="O34" s="134">
        <v>0</v>
      </c>
      <c r="P34" s="134">
        <v>0</v>
      </c>
      <c r="Q34" s="130">
        <v>0</v>
      </c>
      <c r="R34" s="134">
        <v>0</v>
      </c>
      <c r="S34" s="130">
        <v>0</v>
      </c>
      <c r="T34" s="131"/>
      <c r="U34" s="131"/>
      <c r="V34" s="131"/>
      <c r="W34" s="131"/>
      <c r="X34" s="131"/>
      <c r="Y34" s="131"/>
      <c r="Z34" s="131"/>
      <c r="AA34" s="131"/>
      <c r="AB34" s="131"/>
      <c r="AC34" s="131"/>
      <c r="AD34" s="131"/>
      <c r="AE34" s="131"/>
    </row>
    <row r="35" spans="1:31" x14ac:dyDescent="0.15">
      <c r="A35" s="130">
        <v>35</v>
      </c>
      <c r="B35" s="133" t="s">
        <v>517</v>
      </c>
      <c r="C35" s="133" t="s">
        <v>196</v>
      </c>
      <c r="D35" s="133" t="s">
        <v>851</v>
      </c>
      <c r="E35" s="133" t="s">
        <v>195</v>
      </c>
      <c r="F35" s="133" t="s">
        <v>547</v>
      </c>
      <c r="G35" s="133" t="s">
        <v>566</v>
      </c>
      <c r="H35" s="133" t="s">
        <v>262</v>
      </c>
      <c r="I35" s="133" t="s">
        <v>545</v>
      </c>
      <c r="J35" s="130" t="s">
        <v>246</v>
      </c>
      <c r="K35" s="133">
        <v>0</v>
      </c>
      <c r="L35" s="134">
        <v>0</v>
      </c>
      <c r="M35" s="134">
        <v>0</v>
      </c>
      <c r="N35" s="134">
        <v>0</v>
      </c>
      <c r="O35" s="134">
        <v>0</v>
      </c>
      <c r="P35" s="134">
        <v>0</v>
      </c>
      <c r="Q35" s="130">
        <v>0</v>
      </c>
      <c r="R35" s="134">
        <v>0</v>
      </c>
      <c r="S35" s="130">
        <v>0</v>
      </c>
      <c r="T35" s="131"/>
      <c r="U35" s="131"/>
      <c r="V35" s="131"/>
      <c r="W35" s="131"/>
      <c r="X35" s="131"/>
      <c r="Y35" s="131"/>
      <c r="Z35" s="131"/>
      <c r="AA35" s="131"/>
      <c r="AB35" s="131"/>
      <c r="AC35" s="131"/>
      <c r="AD35" s="131"/>
      <c r="AE35" s="131"/>
    </row>
    <row r="36" spans="1:31" x14ac:dyDescent="0.15">
      <c r="A36" s="130">
        <v>36</v>
      </c>
      <c r="B36" s="132" t="s">
        <v>517</v>
      </c>
      <c r="C36" s="133" t="s">
        <v>196</v>
      </c>
      <c r="D36" s="133" t="s">
        <v>851</v>
      </c>
      <c r="E36" s="133" t="s">
        <v>195</v>
      </c>
      <c r="F36" s="133" t="s">
        <v>566</v>
      </c>
      <c r="G36" s="133" t="s">
        <v>262</v>
      </c>
      <c r="H36" s="133" t="s">
        <v>96</v>
      </c>
      <c r="I36" s="133" t="s">
        <v>546</v>
      </c>
      <c r="J36" s="130" t="s">
        <v>246</v>
      </c>
      <c r="K36" s="133">
        <v>0</v>
      </c>
      <c r="L36" s="134">
        <v>0</v>
      </c>
      <c r="M36" s="134">
        <v>0</v>
      </c>
      <c r="N36" s="134">
        <v>0</v>
      </c>
      <c r="O36" s="134">
        <v>0</v>
      </c>
      <c r="P36" s="134">
        <v>0</v>
      </c>
      <c r="Q36" s="130">
        <v>0</v>
      </c>
      <c r="R36" s="134">
        <v>0</v>
      </c>
      <c r="S36" s="130">
        <v>0</v>
      </c>
      <c r="T36" s="131"/>
      <c r="U36" s="131"/>
      <c r="V36" s="131"/>
      <c r="W36" s="131"/>
      <c r="X36" s="131"/>
      <c r="Y36" s="131"/>
      <c r="Z36" s="131"/>
      <c r="AA36" s="131"/>
      <c r="AB36" s="131"/>
      <c r="AC36" s="131"/>
      <c r="AD36" s="131"/>
      <c r="AE36" s="131"/>
    </row>
    <row r="37" spans="1:31" x14ac:dyDescent="0.15">
      <c r="A37" s="130">
        <v>37</v>
      </c>
      <c r="B37" s="133" t="s">
        <v>858</v>
      </c>
      <c r="C37" s="133" t="s">
        <v>88</v>
      </c>
      <c r="D37" s="133" t="s">
        <v>261</v>
      </c>
      <c r="E37" s="133" t="s">
        <v>547</v>
      </c>
      <c r="F37" s="134"/>
      <c r="G37" s="133" t="s">
        <v>94</v>
      </c>
      <c r="H37" s="133" t="s">
        <v>96</v>
      </c>
      <c r="I37" s="133" t="s">
        <v>262</v>
      </c>
      <c r="J37" s="130" t="s">
        <v>246</v>
      </c>
      <c r="K37" s="133" t="s">
        <v>535</v>
      </c>
      <c r="L37" s="134" t="s">
        <v>871</v>
      </c>
      <c r="M37" s="134">
        <v>0</v>
      </c>
      <c r="N37" s="134">
        <v>0</v>
      </c>
      <c r="O37" s="134">
        <v>0</v>
      </c>
      <c r="P37" s="134">
        <v>0</v>
      </c>
      <c r="Q37" s="130">
        <v>0</v>
      </c>
      <c r="R37" s="134">
        <v>0</v>
      </c>
      <c r="S37" s="130">
        <v>0</v>
      </c>
      <c r="T37" s="131"/>
      <c r="U37" s="131"/>
      <c r="V37" s="131"/>
      <c r="W37" s="131"/>
      <c r="X37" s="131"/>
      <c r="Y37" s="131"/>
      <c r="Z37" s="131"/>
      <c r="AA37" s="131"/>
      <c r="AB37" s="131"/>
      <c r="AC37" s="131"/>
      <c r="AD37" s="131"/>
      <c r="AE37" s="131"/>
    </row>
    <row r="38" spans="1:31" x14ac:dyDescent="0.15">
      <c r="A38" s="130">
        <v>38</v>
      </c>
      <c r="B38" s="132" t="s">
        <v>79</v>
      </c>
      <c r="C38" s="133" t="s">
        <v>547</v>
      </c>
      <c r="D38" s="133" t="s">
        <v>856</v>
      </c>
      <c r="E38" s="134" t="s">
        <v>858</v>
      </c>
      <c r="F38" s="133" t="s">
        <v>533</v>
      </c>
      <c r="G38" s="133" t="s">
        <v>96</v>
      </c>
      <c r="H38" s="133" t="s">
        <v>97</v>
      </c>
      <c r="I38" s="133" t="s">
        <v>99</v>
      </c>
      <c r="J38" s="130" t="s">
        <v>246</v>
      </c>
      <c r="K38" s="133">
        <v>0</v>
      </c>
      <c r="L38" s="134">
        <v>0</v>
      </c>
      <c r="M38" s="134">
        <v>0</v>
      </c>
      <c r="N38" s="134">
        <v>0</v>
      </c>
      <c r="O38" s="134">
        <v>0</v>
      </c>
      <c r="P38" s="134">
        <v>0</v>
      </c>
      <c r="Q38" s="130">
        <v>0</v>
      </c>
      <c r="R38" s="134">
        <v>0</v>
      </c>
      <c r="S38" s="130">
        <v>0</v>
      </c>
      <c r="T38" s="131"/>
      <c r="U38" s="131"/>
      <c r="V38" s="131"/>
      <c r="W38" s="131"/>
      <c r="X38" s="131"/>
      <c r="Y38" s="131"/>
      <c r="Z38" s="131"/>
      <c r="AA38" s="131"/>
      <c r="AB38" s="131"/>
      <c r="AC38" s="131"/>
      <c r="AD38" s="131"/>
      <c r="AE38" s="131"/>
    </row>
    <row r="39" spans="1:31" x14ac:dyDescent="0.15">
      <c r="A39" s="130">
        <v>39</v>
      </c>
      <c r="B39" s="133" t="s">
        <v>517</v>
      </c>
      <c r="C39" s="133" t="s">
        <v>548</v>
      </c>
      <c r="D39" s="133" t="s">
        <v>91</v>
      </c>
      <c r="E39" s="133" t="s">
        <v>94</v>
      </c>
      <c r="F39" s="133" t="s">
        <v>262</v>
      </c>
      <c r="G39" s="133" t="s">
        <v>546</v>
      </c>
      <c r="H39" s="133" t="s">
        <v>547</v>
      </c>
      <c r="I39" s="133" t="s">
        <v>545</v>
      </c>
      <c r="J39" s="130" t="s">
        <v>246</v>
      </c>
      <c r="K39" s="133">
        <v>0</v>
      </c>
      <c r="L39" s="134">
        <v>0</v>
      </c>
      <c r="M39" s="134">
        <v>0</v>
      </c>
      <c r="N39" s="134">
        <v>0</v>
      </c>
      <c r="O39" s="134">
        <v>0</v>
      </c>
      <c r="P39" s="134">
        <v>0</v>
      </c>
      <c r="Q39" s="130">
        <v>0</v>
      </c>
      <c r="R39" s="134">
        <v>0</v>
      </c>
      <c r="S39" s="130">
        <v>0</v>
      </c>
      <c r="T39" s="131"/>
      <c r="U39" s="131"/>
      <c r="V39" s="131"/>
      <c r="W39" s="131"/>
      <c r="X39" s="131"/>
      <c r="Y39" s="131"/>
      <c r="Z39" s="131"/>
      <c r="AA39" s="131"/>
      <c r="AB39" s="131"/>
      <c r="AC39" s="131"/>
      <c r="AD39" s="131"/>
      <c r="AE39" s="131"/>
    </row>
    <row r="40" spans="1:31" x14ac:dyDescent="0.15">
      <c r="A40" s="130">
        <v>40</v>
      </c>
      <c r="B40" s="132" t="s">
        <v>548</v>
      </c>
      <c r="C40" s="133" t="s">
        <v>535</v>
      </c>
      <c r="D40" s="134"/>
      <c r="E40" s="133" t="s">
        <v>195</v>
      </c>
      <c r="F40" s="133" t="s">
        <v>91</v>
      </c>
      <c r="G40" s="133" t="s">
        <v>94</v>
      </c>
      <c r="H40" s="133" t="s">
        <v>97</v>
      </c>
      <c r="I40" s="132" t="s">
        <v>548</v>
      </c>
      <c r="J40" s="130" t="s">
        <v>246</v>
      </c>
      <c r="K40" s="133" t="s">
        <v>900</v>
      </c>
      <c r="L40" s="134" t="s">
        <v>858</v>
      </c>
      <c r="M40" s="134">
        <v>0</v>
      </c>
      <c r="N40" s="134">
        <v>0</v>
      </c>
      <c r="O40" s="134">
        <v>0</v>
      </c>
      <c r="P40" s="134">
        <v>0</v>
      </c>
      <c r="Q40" s="130">
        <v>0</v>
      </c>
      <c r="R40" s="134">
        <v>0</v>
      </c>
      <c r="S40" s="130">
        <v>0</v>
      </c>
      <c r="T40" s="131"/>
      <c r="U40" s="131"/>
      <c r="V40" s="131"/>
      <c r="W40" s="131"/>
      <c r="X40" s="131"/>
      <c r="Y40" s="131"/>
      <c r="Z40" s="131"/>
      <c r="AA40" s="131"/>
      <c r="AB40" s="131"/>
      <c r="AC40" s="131"/>
      <c r="AD40" s="131"/>
      <c r="AE40" s="131"/>
    </row>
    <row r="41" spans="1:31" x14ac:dyDescent="0.15">
      <c r="A41" s="130">
        <v>41</v>
      </c>
      <c r="B41" s="133" t="s">
        <v>517</v>
      </c>
      <c r="C41" s="133" t="s">
        <v>851</v>
      </c>
      <c r="D41" s="133" t="s">
        <v>852</v>
      </c>
      <c r="E41" s="130"/>
      <c r="F41" s="133" t="s">
        <v>90</v>
      </c>
      <c r="G41" s="133" t="s">
        <v>94</v>
      </c>
      <c r="H41" s="133" t="s">
        <v>262</v>
      </c>
      <c r="I41" s="133" t="s">
        <v>545</v>
      </c>
      <c r="J41" s="130" t="s">
        <v>246</v>
      </c>
      <c r="K41" s="144" t="s">
        <v>867</v>
      </c>
      <c r="L41" s="144" t="s">
        <v>161</v>
      </c>
      <c r="M41" s="134">
        <v>0</v>
      </c>
      <c r="N41" s="134">
        <v>0</v>
      </c>
      <c r="O41" s="134">
        <v>0</v>
      </c>
      <c r="P41" s="134">
        <v>0</v>
      </c>
      <c r="Q41" s="130">
        <v>0</v>
      </c>
      <c r="R41" s="134">
        <v>0</v>
      </c>
      <c r="S41" s="130">
        <v>0</v>
      </c>
      <c r="T41" s="131"/>
      <c r="U41" s="131"/>
      <c r="V41" s="131"/>
      <c r="W41" s="131"/>
      <c r="X41" s="131"/>
      <c r="Y41" s="131"/>
      <c r="Z41" s="131"/>
      <c r="AA41" s="131"/>
      <c r="AB41" s="131"/>
      <c r="AC41" s="131"/>
      <c r="AD41" s="131"/>
      <c r="AE41" s="131"/>
    </row>
    <row r="42" spans="1:31" x14ac:dyDescent="0.15">
      <c r="A42" s="130">
        <v>42</v>
      </c>
      <c r="B42" s="132" t="s">
        <v>850</v>
      </c>
      <c r="C42" s="133" t="s">
        <v>858</v>
      </c>
      <c r="D42" s="133" t="s">
        <v>860</v>
      </c>
      <c r="E42" s="133" t="s">
        <v>537</v>
      </c>
      <c r="F42" s="133" t="s">
        <v>547</v>
      </c>
      <c r="G42" s="133" t="s">
        <v>546</v>
      </c>
      <c r="H42" s="133" t="s">
        <v>546</v>
      </c>
      <c r="I42" s="133" t="s">
        <v>546</v>
      </c>
      <c r="J42" s="130" t="s">
        <v>246</v>
      </c>
      <c r="K42" s="133">
        <v>0</v>
      </c>
      <c r="L42" s="134">
        <v>0</v>
      </c>
      <c r="M42" s="134">
        <v>0</v>
      </c>
      <c r="N42" s="134">
        <v>0</v>
      </c>
      <c r="O42" s="134">
        <v>0</v>
      </c>
      <c r="P42" s="134">
        <v>0</v>
      </c>
      <c r="Q42" s="130">
        <v>0</v>
      </c>
      <c r="R42" s="134">
        <v>0</v>
      </c>
      <c r="S42" s="130">
        <v>0</v>
      </c>
      <c r="T42" s="131"/>
      <c r="U42" s="131"/>
      <c r="V42" s="131"/>
      <c r="W42" s="131"/>
      <c r="X42" s="131"/>
      <c r="Y42" s="131"/>
      <c r="Z42" s="131"/>
      <c r="AA42" s="131"/>
      <c r="AB42" s="131"/>
      <c r="AC42" s="131"/>
      <c r="AD42" s="131"/>
      <c r="AE42" s="131"/>
    </row>
    <row r="43" spans="1:31" x14ac:dyDescent="0.15">
      <c r="A43" s="130">
        <v>43</v>
      </c>
      <c r="B43" s="133" t="s">
        <v>530</v>
      </c>
      <c r="C43" s="133" t="s">
        <v>268</v>
      </c>
      <c r="D43" s="133" t="s">
        <v>90</v>
      </c>
      <c r="E43" s="133" t="s">
        <v>871</v>
      </c>
      <c r="F43" s="133" t="s">
        <v>854</v>
      </c>
      <c r="G43" s="133" t="s">
        <v>262</v>
      </c>
      <c r="H43" s="133" t="s">
        <v>98</v>
      </c>
      <c r="I43" s="133" t="s">
        <v>545</v>
      </c>
      <c r="J43" s="130" t="s">
        <v>246</v>
      </c>
      <c r="K43" s="133">
        <v>0</v>
      </c>
      <c r="L43" s="134">
        <v>0</v>
      </c>
      <c r="M43" s="134">
        <v>0</v>
      </c>
      <c r="N43" s="134">
        <v>0</v>
      </c>
      <c r="O43" s="134">
        <v>0</v>
      </c>
      <c r="P43" s="134">
        <v>0</v>
      </c>
      <c r="Q43" s="130">
        <v>0</v>
      </c>
      <c r="R43" s="134">
        <v>0</v>
      </c>
      <c r="S43" s="130">
        <v>0</v>
      </c>
      <c r="T43" s="131"/>
      <c r="U43" s="131"/>
      <c r="V43" s="131"/>
      <c r="W43" s="131"/>
      <c r="X43" s="131"/>
      <c r="Y43" s="131"/>
      <c r="Z43" s="131"/>
      <c r="AA43" s="131"/>
      <c r="AB43" s="131"/>
      <c r="AC43" s="131"/>
      <c r="AD43" s="131"/>
      <c r="AE43" s="131"/>
    </row>
    <row r="44" spans="1:31" x14ac:dyDescent="0.15">
      <c r="A44" s="130">
        <v>44</v>
      </c>
      <c r="B44" s="132" t="s">
        <v>529</v>
      </c>
      <c r="C44" s="134" t="s">
        <v>523</v>
      </c>
      <c r="D44" s="134" t="s">
        <v>861</v>
      </c>
      <c r="E44" s="134" t="s">
        <v>522</v>
      </c>
      <c r="F44" s="133" t="s">
        <v>854</v>
      </c>
      <c r="G44" s="133" t="s">
        <v>855</v>
      </c>
      <c r="H44" s="133" t="s">
        <v>546</v>
      </c>
      <c r="I44" s="133" t="s">
        <v>546</v>
      </c>
      <c r="J44" s="130" t="s">
        <v>246</v>
      </c>
      <c r="K44" s="133">
        <v>0</v>
      </c>
      <c r="L44" s="134">
        <v>0</v>
      </c>
      <c r="M44" s="134">
        <v>0</v>
      </c>
      <c r="N44" s="134">
        <v>0</v>
      </c>
      <c r="O44" s="134">
        <v>0</v>
      </c>
      <c r="P44" s="134">
        <v>0</v>
      </c>
      <c r="Q44" s="130">
        <v>0</v>
      </c>
      <c r="R44" s="134">
        <v>0</v>
      </c>
      <c r="S44" s="130">
        <v>0</v>
      </c>
      <c r="T44" s="131"/>
      <c r="U44" s="131"/>
      <c r="V44" s="131"/>
      <c r="W44" s="131"/>
      <c r="X44" s="131"/>
      <c r="Y44" s="131"/>
      <c r="Z44" s="131"/>
      <c r="AA44" s="131"/>
      <c r="AB44" s="131"/>
      <c r="AC44" s="131"/>
      <c r="AD44" s="131"/>
      <c r="AE44" s="131"/>
    </row>
    <row r="45" spans="1:31" x14ac:dyDescent="0.15">
      <c r="A45" s="130">
        <v>45</v>
      </c>
      <c r="B45" s="133" t="s">
        <v>79</v>
      </c>
      <c r="C45" s="133" t="s">
        <v>533</v>
      </c>
      <c r="D45" s="133" t="s">
        <v>88</v>
      </c>
      <c r="E45" s="133" t="s">
        <v>261</v>
      </c>
      <c r="F45" s="133" t="s">
        <v>547</v>
      </c>
      <c r="G45" s="133" t="s">
        <v>97</v>
      </c>
      <c r="H45" s="133" t="s">
        <v>545</v>
      </c>
      <c r="I45" s="133" t="s">
        <v>545</v>
      </c>
      <c r="J45" s="130" t="s">
        <v>246</v>
      </c>
      <c r="K45" s="133">
        <v>0</v>
      </c>
      <c r="L45" s="134">
        <v>0</v>
      </c>
      <c r="M45" s="134">
        <v>0</v>
      </c>
      <c r="N45" s="134">
        <v>0</v>
      </c>
      <c r="O45" s="134">
        <v>0</v>
      </c>
      <c r="P45" s="134">
        <v>0</v>
      </c>
      <c r="Q45" s="130">
        <v>0</v>
      </c>
      <c r="R45" s="134">
        <v>0</v>
      </c>
      <c r="S45" s="130">
        <v>0</v>
      </c>
      <c r="T45" s="131"/>
      <c r="U45" s="131"/>
      <c r="V45" s="131"/>
      <c r="W45" s="131"/>
      <c r="X45" s="131"/>
      <c r="Y45" s="131"/>
      <c r="Z45" s="131"/>
      <c r="AA45" s="131"/>
      <c r="AB45" s="131"/>
      <c r="AC45" s="131"/>
      <c r="AD45" s="131"/>
      <c r="AE45" s="131"/>
    </row>
    <row r="46" spans="1:31" x14ac:dyDescent="0.15">
      <c r="A46" s="130">
        <v>46</v>
      </c>
      <c r="B46" s="132" t="s">
        <v>83</v>
      </c>
      <c r="C46" s="133" t="s">
        <v>548</v>
      </c>
      <c r="D46" s="133" t="s">
        <v>88</v>
      </c>
      <c r="E46" s="133" t="s">
        <v>90</v>
      </c>
      <c r="F46" s="133" t="s">
        <v>261</v>
      </c>
      <c r="G46" s="133" t="s">
        <v>262</v>
      </c>
      <c r="H46" s="133" t="s">
        <v>545</v>
      </c>
      <c r="I46" s="133" t="s">
        <v>547</v>
      </c>
      <c r="J46" s="130" t="s">
        <v>246</v>
      </c>
      <c r="K46" s="133">
        <v>0</v>
      </c>
      <c r="L46" s="134">
        <v>0</v>
      </c>
      <c r="M46" s="134">
        <v>0</v>
      </c>
      <c r="N46" s="134">
        <v>0</v>
      </c>
      <c r="O46" s="134">
        <v>0</v>
      </c>
      <c r="P46" s="134">
        <v>0</v>
      </c>
      <c r="Q46" s="130">
        <v>0</v>
      </c>
      <c r="R46" s="134">
        <v>0</v>
      </c>
      <c r="S46" s="130">
        <v>0</v>
      </c>
      <c r="T46" s="131"/>
      <c r="U46" s="131"/>
      <c r="V46" s="131"/>
      <c r="W46" s="131"/>
      <c r="X46" s="131"/>
      <c r="Y46" s="131"/>
      <c r="Z46" s="131"/>
      <c r="AA46" s="131"/>
      <c r="AB46" s="131"/>
      <c r="AC46" s="131"/>
      <c r="AD46" s="131"/>
      <c r="AE46" s="131"/>
    </row>
    <row r="47" spans="1:31" x14ac:dyDescent="0.15">
      <c r="A47" s="130">
        <v>47</v>
      </c>
      <c r="B47" s="133" t="s">
        <v>517</v>
      </c>
      <c r="C47" s="133" t="s">
        <v>535</v>
      </c>
      <c r="D47" s="133" t="s">
        <v>88</v>
      </c>
      <c r="E47" s="133" t="s">
        <v>547</v>
      </c>
      <c r="F47" s="133" t="s">
        <v>90</v>
      </c>
      <c r="G47" s="133" t="s">
        <v>261</v>
      </c>
      <c r="H47" s="133" t="s">
        <v>94</v>
      </c>
      <c r="I47" s="133" t="s">
        <v>545</v>
      </c>
      <c r="J47" s="130" t="s">
        <v>246</v>
      </c>
      <c r="K47" s="133">
        <v>0</v>
      </c>
      <c r="L47" s="134">
        <v>0</v>
      </c>
      <c r="M47" s="134">
        <v>0</v>
      </c>
      <c r="N47" s="134">
        <v>0</v>
      </c>
      <c r="O47" s="134">
        <v>0</v>
      </c>
      <c r="P47" s="134">
        <v>0</v>
      </c>
      <c r="Q47" s="130">
        <v>0</v>
      </c>
      <c r="R47" s="134">
        <v>0</v>
      </c>
      <c r="S47" s="130">
        <v>0</v>
      </c>
      <c r="T47" s="131"/>
      <c r="U47" s="131"/>
      <c r="V47" s="131"/>
      <c r="W47" s="131"/>
      <c r="X47" s="131"/>
      <c r="Y47" s="131"/>
      <c r="Z47" s="131"/>
      <c r="AA47" s="131"/>
      <c r="AB47" s="131"/>
      <c r="AC47" s="131"/>
      <c r="AD47" s="131"/>
      <c r="AE47" s="131"/>
    </row>
    <row r="48" spans="1:31" x14ac:dyDescent="0.15">
      <c r="A48" s="130">
        <v>48</v>
      </c>
      <c r="B48" s="132" t="s">
        <v>517</v>
      </c>
      <c r="C48" s="133" t="s">
        <v>535</v>
      </c>
      <c r="D48" s="133" t="s">
        <v>539</v>
      </c>
      <c r="E48" s="133" t="s">
        <v>541</v>
      </c>
      <c r="F48" s="133" t="s">
        <v>90</v>
      </c>
      <c r="G48" s="133" t="s">
        <v>261</v>
      </c>
      <c r="H48" s="133" t="s">
        <v>262</v>
      </c>
      <c r="I48" s="133" t="s">
        <v>545</v>
      </c>
      <c r="J48" s="130" t="s">
        <v>246</v>
      </c>
      <c r="K48" s="133">
        <v>0</v>
      </c>
      <c r="L48" s="134">
        <v>0</v>
      </c>
      <c r="M48" s="134">
        <v>0</v>
      </c>
      <c r="N48" s="134">
        <v>0</v>
      </c>
      <c r="O48" s="134">
        <v>0</v>
      </c>
      <c r="P48" s="134">
        <v>0</v>
      </c>
      <c r="Q48" s="130">
        <v>0</v>
      </c>
      <c r="R48" s="134">
        <v>0</v>
      </c>
      <c r="S48" s="130">
        <v>0</v>
      </c>
      <c r="T48" s="131"/>
      <c r="U48" s="131"/>
      <c r="V48" s="131"/>
      <c r="W48" s="131"/>
      <c r="X48" s="131"/>
      <c r="Y48" s="131"/>
      <c r="Z48" s="131"/>
      <c r="AA48" s="131"/>
      <c r="AB48" s="131"/>
      <c r="AC48" s="131"/>
      <c r="AD48" s="131"/>
      <c r="AE48" s="131"/>
    </row>
    <row r="49" spans="1:31" x14ac:dyDescent="0.15">
      <c r="A49" s="130">
        <v>49</v>
      </c>
      <c r="B49" s="133" t="s">
        <v>517</v>
      </c>
      <c r="C49" s="133" t="s">
        <v>195</v>
      </c>
      <c r="D49" s="133" t="s">
        <v>536</v>
      </c>
      <c r="E49" s="133" t="s">
        <v>548</v>
      </c>
      <c r="F49" s="133" t="s">
        <v>94</v>
      </c>
      <c r="G49" s="133" t="s">
        <v>262</v>
      </c>
      <c r="H49" s="133" t="s">
        <v>545</v>
      </c>
      <c r="I49" s="133" t="s">
        <v>548</v>
      </c>
      <c r="J49" s="130" t="s">
        <v>246</v>
      </c>
      <c r="K49" s="133">
        <v>0</v>
      </c>
      <c r="L49" s="134">
        <v>0</v>
      </c>
      <c r="M49" s="134">
        <v>0</v>
      </c>
      <c r="N49" s="134">
        <v>0</v>
      </c>
      <c r="O49" s="134">
        <v>0</v>
      </c>
      <c r="P49" s="134">
        <v>0</v>
      </c>
      <c r="Q49" s="130">
        <v>0</v>
      </c>
      <c r="R49" s="134">
        <v>0</v>
      </c>
      <c r="S49" s="130">
        <v>0</v>
      </c>
      <c r="T49" s="131"/>
      <c r="U49" s="131"/>
      <c r="V49" s="131"/>
      <c r="W49" s="131"/>
      <c r="X49" s="131"/>
      <c r="Y49" s="131"/>
      <c r="Z49" s="131"/>
      <c r="AA49" s="131"/>
      <c r="AB49" s="131"/>
      <c r="AC49" s="131"/>
      <c r="AD49" s="131"/>
      <c r="AE49" s="131"/>
    </row>
    <row r="50" spans="1:31" x14ac:dyDescent="0.15">
      <c r="A50" s="130">
        <v>50</v>
      </c>
      <c r="B50" s="132" t="s">
        <v>531</v>
      </c>
      <c r="C50" s="133" t="s">
        <v>195</v>
      </c>
      <c r="D50" s="133" t="s">
        <v>538</v>
      </c>
      <c r="E50" s="133" t="s">
        <v>541</v>
      </c>
      <c r="F50" s="133" t="s">
        <v>88</v>
      </c>
      <c r="G50" s="133" t="s">
        <v>536</v>
      </c>
      <c r="H50" s="133" t="s">
        <v>61</v>
      </c>
      <c r="I50" s="133" t="s">
        <v>94</v>
      </c>
      <c r="J50" s="130" t="s">
        <v>246</v>
      </c>
      <c r="K50" s="133">
        <v>0</v>
      </c>
      <c r="L50" s="134">
        <v>0</v>
      </c>
      <c r="M50" s="134">
        <v>0</v>
      </c>
      <c r="N50" s="134">
        <v>0</v>
      </c>
      <c r="O50" s="134">
        <v>0</v>
      </c>
      <c r="P50" s="134">
        <v>0</v>
      </c>
      <c r="Q50" s="130">
        <v>0</v>
      </c>
      <c r="R50" s="134">
        <v>0</v>
      </c>
      <c r="S50" s="130">
        <v>0</v>
      </c>
      <c r="T50" s="131"/>
      <c r="U50" s="131"/>
      <c r="V50" s="131"/>
      <c r="W50" s="131"/>
      <c r="X50" s="131"/>
      <c r="Y50" s="131"/>
      <c r="Z50" s="131"/>
      <c r="AA50" s="131"/>
      <c r="AB50" s="131"/>
      <c r="AC50" s="131"/>
      <c r="AD50" s="131"/>
      <c r="AE50" s="131"/>
    </row>
    <row r="51" spans="1:31" x14ac:dyDescent="0.15">
      <c r="A51" s="130">
        <v>51</v>
      </c>
      <c r="B51" s="133" t="s">
        <v>851</v>
      </c>
      <c r="C51" s="133" t="s">
        <v>539</v>
      </c>
      <c r="D51" s="133" t="s">
        <v>566</v>
      </c>
      <c r="E51" s="133" t="s">
        <v>90</v>
      </c>
      <c r="F51" s="133" t="s">
        <v>92</v>
      </c>
      <c r="G51" s="133" t="s">
        <v>854</v>
      </c>
      <c r="H51" s="133" t="s">
        <v>855</v>
      </c>
      <c r="I51" s="133" t="s">
        <v>545</v>
      </c>
      <c r="J51" s="130" t="s">
        <v>246</v>
      </c>
      <c r="K51" s="133">
        <v>0</v>
      </c>
      <c r="L51" s="134">
        <v>0</v>
      </c>
      <c r="M51" s="134">
        <v>0</v>
      </c>
      <c r="N51" s="134">
        <v>0</v>
      </c>
      <c r="O51" s="134">
        <v>0</v>
      </c>
      <c r="P51" s="134">
        <v>0</v>
      </c>
      <c r="Q51" s="130">
        <v>0</v>
      </c>
      <c r="R51" s="134">
        <v>0</v>
      </c>
      <c r="S51" s="130">
        <v>0</v>
      </c>
      <c r="T51" s="131"/>
      <c r="U51" s="131"/>
      <c r="V51" s="131"/>
      <c r="W51" s="131"/>
      <c r="X51" s="131"/>
      <c r="Y51" s="131"/>
      <c r="Z51" s="131"/>
      <c r="AA51" s="131"/>
      <c r="AB51" s="131"/>
      <c r="AC51" s="131"/>
      <c r="AD51" s="131"/>
      <c r="AE51" s="131"/>
    </row>
    <row r="52" spans="1:31" x14ac:dyDescent="0.15">
      <c r="A52" s="130">
        <v>52</v>
      </c>
      <c r="B52" s="132" t="s">
        <v>851</v>
      </c>
      <c r="C52" s="133" t="s">
        <v>548</v>
      </c>
      <c r="D52" s="133" t="s">
        <v>534</v>
      </c>
      <c r="E52" s="133" t="s">
        <v>548</v>
      </c>
      <c r="F52" s="133" t="s">
        <v>88</v>
      </c>
      <c r="G52" s="133" t="s">
        <v>94</v>
      </c>
      <c r="H52" s="133" t="s">
        <v>545</v>
      </c>
      <c r="I52" s="133" t="s">
        <v>545</v>
      </c>
      <c r="J52" s="130" t="s">
        <v>246</v>
      </c>
      <c r="K52" s="133">
        <v>0</v>
      </c>
      <c r="L52" s="134">
        <v>0</v>
      </c>
      <c r="M52" s="134">
        <v>0</v>
      </c>
      <c r="N52" s="134">
        <v>0</v>
      </c>
      <c r="O52" s="134">
        <v>0</v>
      </c>
      <c r="P52" s="134">
        <v>0</v>
      </c>
      <c r="Q52" s="130">
        <v>0</v>
      </c>
      <c r="R52" s="134">
        <v>0</v>
      </c>
      <c r="S52" s="130">
        <v>0</v>
      </c>
      <c r="T52" s="131"/>
      <c r="U52" s="131"/>
      <c r="V52" s="131"/>
      <c r="W52" s="131"/>
      <c r="X52" s="131"/>
      <c r="Y52" s="131"/>
      <c r="Z52" s="131"/>
      <c r="AA52" s="131"/>
      <c r="AB52" s="131"/>
      <c r="AC52" s="131"/>
      <c r="AD52" s="131"/>
      <c r="AE52" s="131"/>
    </row>
    <row r="53" spans="1:31" x14ac:dyDescent="0.15">
      <c r="A53" s="130">
        <v>53</v>
      </c>
      <c r="B53" s="130"/>
      <c r="C53" s="133" t="s">
        <v>858</v>
      </c>
      <c r="D53" s="133" t="s">
        <v>195</v>
      </c>
      <c r="E53" s="133" t="s">
        <v>533</v>
      </c>
      <c r="F53" s="133" t="s">
        <v>864</v>
      </c>
      <c r="G53" s="133" t="s">
        <v>261</v>
      </c>
      <c r="H53" s="133" t="s">
        <v>860</v>
      </c>
      <c r="I53" s="133" t="s">
        <v>542</v>
      </c>
      <c r="J53" s="130" t="s">
        <v>246</v>
      </c>
      <c r="K53" s="133" t="s">
        <v>540</v>
      </c>
      <c r="L53" s="134" t="s">
        <v>98</v>
      </c>
      <c r="M53" s="134">
        <v>0</v>
      </c>
      <c r="N53" s="134">
        <v>0</v>
      </c>
      <c r="O53" s="134">
        <v>0</v>
      </c>
      <c r="P53" s="134">
        <v>0</v>
      </c>
      <c r="Q53" s="130">
        <v>0</v>
      </c>
      <c r="R53" s="134">
        <v>0</v>
      </c>
      <c r="S53" s="130">
        <v>0</v>
      </c>
      <c r="T53" s="131"/>
      <c r="U53" s="131"/>
      <c r="V53" s="131"/>
      <c r="W53" s="131"/>
      <c r="X53" s="131"/>
      <c r="Y53" s="131"/>
      <c r="Z53" s="131"/>
      <c r="AA53" s="131"/>
      <c r="AB53" s="131"/>
      <c r="AC53" s="131"/>
      <c r="AD53" s="131"/>
      <c r="AE53" s="131"/>
    </row>
    <row r="54" spans="1:31" x14ac:dyDescent="0.15">
      <c r="A54" s="130">
        <v>54</v>
      </c>
      <c r="B54" s="132" t="s">
        <v>851</v>
      </c>
      <c r="C54" s="134"/>
      <c r="D54" s="133" t="s">
        <v>547</v>
      </c>
      <c r="E54" s="133" t="s">
        <v>90</v>
      </c>
      <c r="F54" s="133" t="s">
        <v>864</v>
      </c>
      <c r="G54" s="133" t="s">
        <v>92</v>
      </c>
      <c r="H54" s="133" t="s">
        <v>95</v>
      </c>
      <c r="I54" s="133" t="s">
        <v>545</v>
      </c>
      <c r="J54" s="130" t="s">
        <v>246</v>
      </c>
      <c r="K54" s="133" t="s">
        <v>535</v>
      </c>
      <c r="L54" s="134" t="s">
        <v>871</v>
      </c>
      <c r="M54" s="134">
        <v>0</v>
      </c>
      <c r="N54" s="134">
        <v>0</v>
      </c>
      <c r="O54" s="134">
        <v>0</v>
      </c>
      <c r="P54" s="134">
        <v>0</v>
      </c>
      <c r="Q54" s="130">
        <v>0</v>
      </c>
      <c r="R54" s="134">
        <v>0</v>
      </c>
      <c r="S54" s="130">
        <v>0</v>
      </c>
      <c r="T54" s="131"/>
      <c r="U54" s="131"/>
      <c r="V54" s="131"/>
      <c r="W54" s="131"/>
      <c r="X54" s="131"/>
      <c r="Y54" s="131"/>
      <c r="Z54" s="131"/>
      <c r="AA54" s="131"/>
      <c r="AB54" s="131"/>
      <c r="AC54" s="131"/>
      <c r="AD54" s="131"/>
      <c r="AE54" s="131"/>
    </row>
    <row r="55" spans="1:31" x14ac:dyDescent="0.15">
      <c r="A55" s="130">
        <v>55</v>
      </c>
      <c r="B55" s="133" t="s">
        <v>83</v>
      </c>
      <c r="C55" s="133" t="s">
        <v>900</v>
      </c>
      <c r="D55" s="133" t="s">
        <v>858</v>
      </c>
      <c r="E55" s="133" t="s">
        <v>7</v>
      </c>
      <c r="F55" s="133" t="s">
        <v>61</v>
      </c>
      <c r="G55" s="133" t="s">
        <v>97</v>
      </c>
      <c r="H55" s="133" t="s">
        <v>262</v>
      </c>
      <c r="I55" s="133" t="s">
        <v>545</v>
      </c>
      <c r="J55" s="130" t="s">
        <v>246</v>
      </c>
      <c r="K55" s="133">
        <v>0</v>
      </c>
      <c r="L55" s="134">
        <v>0</v>
      </c>
      <c r="M55" s="134">
        <v>0</v>
      </c>
      <c r="N55" s="134">
        <v>0</v>
      </c>
      <c r="O55" s="134">
        <v>0</v>
      </c>
      <c r="P55" s="134">
        <v>0</v>
      </c>
      <c r="Q55" s="130">
        <v>0</v>
      </c>
      <c r="R55" s="134">
        <v>0</v>
      </c>
      <c r="S55" s="130">
        <v>0</v>
      </c>
      <c r="T55" s="131"/>
      <c r="U55" s="131"/>
      <c r="V55" s="131"/>
      <c r="W55" s="131"/>
      <c r="X55" s="131"/>
      <c r="Y55" s="131"/>
      <c r="Z55" s="131"/>
      <c r="AA55" s="131"/>
      <c r="AB55" s="131"/>
      <c r="AC55" s="131"/>
      <c r="AD55" s="131"/>
      <c r="AE55" s="131"/>
    </row>
    <row r="56" spans="1:31" x14ac:dyDescent="0.15">
      <c r="A56" s="130">
        <v>56</v>
      </c>
      <c r="B56" s="132" t="s">
        <v>79</v>
      </c>
      <c r="C56" s="133" t="s">
        <v>532</v>
      </c>
      <c r="D56" s="133" t="s">
        <v>535</v>
      </c>
      <c r="E56" s="133" t="s">
        <v>268</v>
      </c>
      <c r="F56" s="133" t="s">
        <v>533</v>
      </c>
      <c r="G56" s="133" t="s">
        <v>90</v>
      </c>
      <c r="H56" s="133" t="s">
        <v>92</v>
      </c>
      <c r="I56" s="133" t="s">
        <v>99</v>
      </c>
      <c r="J56" s="130" t="s">
        <v>246</v>
      </c>
      <c r="K56" s="133">
        <v>0</v>
      </c>
      <c r="L56" s="134">
        <v>0</v>
      </c>
      <c r="M56" s="134">
        <v>0</v>
      </c>
      <c r="N56" s="134">
        <v>0</v>
      </c>
      <c r="O56" s="134">
        <v>0</v>
      </c>
      <c r="P56" s="134">
        <v>0</v>
      </c>
      <c r="Q56" s="130">
        <v>0</v>
      </c>
      <c r="R56" s="134">
        <v>0</v>
      </c>
      <c r="S56" s="130">
        <v>0</v>
      </c>
      <c r="T56" s="131"/>
      <c r="U56" s="131"/>
      <c r="V56" s="131"/>
      <c r="W56" s="131"/>
      <c r="X56" s="131"/>
      <c r="Y56" s="131"/>
      <c r="Z56" s="131"/>
      <c r="AA56" s="131"/>
      <c r="AB56" s="131"/>
      <c r="AC56" s="131"/>
      <c r="AD56" s="131"/>
      <c r="AE56" s="131"/>
    </row>
    <row r="57" spans="1:31" x14ac:dyDescent="0.15">
      <c r="A57" s="130">
        <v>57</v>
      </c>
      <c r="B57" s="133" t="s">
        <v>521</v>
      </c>
      <c r="C57" s="133" t="s">
        <v>860</v>
      </c>
      <c r="D57" s="133" t="s">
        <v>536</v>
      </c>
      <c r="E57" s="133" t="s">
        <v>88</v>
      </c>
      <c r="F57" s="133" t="s">
        <v>548</v>
      </c>
      <c r="G57" s="133" t="s">
        <v>94</v>
      </c>
      <c r="H57" s="133" t="s">
        <v>545</v>
      </c>
      <c r="I57" s="133" t="s">
        <v>548</v>
      </c>
      <c r="J57" s="130" t="s">
        <v>246</v>
      </c>
      <c r="K57" s="133">
        <v>0</v>
      </c>
      <c r="L57" s="134">
        <v>0</v>
      </c>
      <c r="M57" s="134">
        <v>0</v>
      </c>
      <c r="N57" s="134">
        <v>0</v>
      </c>
      <c r="O57" s="134">
        <v>0</v>
      </c>
      <c r="P57" s="134">
        <v>0</v>
      </c>
      <c r="Q57" s="130">
        <v>0</v>
      </c>
      <c r="R57" s="134">
        <v>0</v>
      </c>
      <c r="S57" s="130">
        <v>0</v>
      </c>
      <c r="T57" s="131"/>
      <c r="U57" s="131"/>
      <c r="V57" s="131"/>
      <c r="W57" s="131"/>
      <c r="X57" s="131"/>
      <c r="Y57" s="131"/>
      <c r="Z57" s="131"/>
      <c r="AA57" s="131"/>
      <c r="AB57" s="131"/>
      <c r="AC57" s="131"/>
      <c r="AD57" s="131"/>
      <c r="AE57" s="131"/>
    </row>
    <row r="58" spans="1:31" x14ac:dyDescent="0.15">
      <c r="A58" s="130">
        <v>58</v>
      </c>
      <c r="B58" s="132" t="s">
        <v>861</v>
      </c>
      <c r="C58" s="133" t="s">
        <v>566</v>
      </c>
      <c r="D58" s="133" t="s">
        <v>197</v>
      </c>
      <c r="E58" s="133" t="s">
        <v>61</v>
      </c>
      <c r="F58" s="133" t="s">
        <v>854</v>
      </c>
      <c r="G58" s="133" t="s">
        <v>543</v>
      </c>
      <c r="H58" s="133" t="s">
        <v>844</v>
      </c>
      <c r="I58" s="133" t="s">
        <v>262</v>
      </c>
      <c r="J58" s="130" t="s">
        <v>246</v>
      </c>
      <c r="K58" s="133">
        <v>0</v>
      </c>
      <c r="L58" s="134">
        <v>0</v>
      </c>
      <c r="M58" s="134">
        <v>0</v>
      </c>
      <c r="N58" s="134">
        <v>0</v>
      </c>
      <c r="O58" s="134">
        <v>0</v>
      </c>
      <c r="P58" s="134">
        <v>0</v>
      </c>
      <c r="Q58" s="130">
        <v>0</v>
      </c>
      <c r="R58" s="134">
        <v>0</v>
      </c>
      <c r="S58" s="130">
        <v>0</v>
      </c>
      <c r="T58" s="131"/>
      <c r="U58" s="131"/>
      <c r="V58" s="131"/>
      <c r="W58" s="131"/>
      <c r="X58" s="131"/>
      <c r="Y58" s="131"/>
      <c r="Z58" s="131"/>
      <c r="AA58" s="131"/>
      <c r="AB58" s="131"/>
      <c r="AC58" s="131"/>
      <c r="AD58" s="131"/>
      <c r="AE58" s="131"/>
    </row>
    <row r="59" spans="1:31" x14ac:dyDescent="0.15">
      <c r="A59" s="130">
        <v>59</v>
      </c>
      <c r="B59" s="133" t="s">
        <v>517</v>
      </c>
      <c r="C59" s="133" t="s">
        <v>851</v>
      </c>
      <c r="D59" s="133" t="s">
        <v>548</v>
      </c>
      <c r="E59" s="133" t="s">
        <v>88</v>
      </c>
      <c r="F59" s="133" t="s">
        <v>94</v>
      </c>
      <c r="G59" s="133" t="s">
        <v>96</v>
      </c>
      <c r="H59" s="133" t="s">
        <v>262</v>
      </c>
      <c r="I59" s="133" t="s">
        <v>548</v>
      </c>
      <c r="J59" s="130" t="s">
        <v>246</v>
      </c>
      <c r="K59" s="133">
        <v>0</v>
      </c>
      <c r="L59" s="134">
        <v>0</v>
      </c>
      <c r="M59" s="134">
        <v>0</v>
      </c>
      <c r="N59" s="134">
        <v>0</v>
      </c>
      <c r="O59" s="134">
        <v>0</v>
      </c>
      <c r="P59" s="134">
        <v>0</v>
      </c>
      <c r="Q59" s="130">
        <v>0</v>
      </c>
      <c r="R59" s="134">
        <v>0</v>
      </c>
      <c r="S59" s="130">
        <v>0</v>
      </c>
      <c r="T59" s="131"/>
      <c r="U59" s="131"/>
      <c r="V59" s="131"/>
      <c r="W59" s="131"/>
      <c r="X59" s="131"/>
      <c r="Y59" s="131"/>
      <c r="Z59" s="131"/>
      <c r="AA59" s="131"/>
      <c r="AB59" s="131"/>
      <c r="AC59" s="131"/>
      <c r="AD59" s="131"/>
      <c r="AE59" s="131"/>
    </row>
    <row r="60" spans="1:31" x14ac:dyDescent="0.15">
      <c r="A60" s="130">
        <v>60</v>
      </c>
      <c r="B60" s="132" t="s">
        <v>520</v>
      </c>
      <c r="C60" s="133" t="s">
        <v>858</v>
      </c>
      <c r="D60" s="133" t="s">
        <v>7</v>
      </c>
      <c r="E60" s="133" t="s">
        <v>88</v>
      </c>
      <c r="F60" s="133" t="s">
        <v>548</v>
      </c>
      <c r="G60" s="133" t="s">
        <v>94</v>
      </c>
      <c r="H60" s="133" t="s">
        <v>262</v>
      </c>
      <c r="I60" s="133" t="s">
        <v>548</v>
      </c>
      <c r="J60" s="130" t="s">
        <v>246</v>
      </c>
      <c r="K60" s="133">
        <v>0</v>
      </c>
      <c r="L60" s="134">
        <v>0</v>
      </c>
      <c r="M60" s="134">
        <v>0</v>
      </c>
      <c r="N60" s="134">
        <v>0</v>
      </c>
      <c r="O60" s="134">
        <v>0</v>
      </c>
      <c r="P60" s="134">
        <v>0</v>
      </c>
      <c r="Q60" s="130">
        <v>0</v>
      </c>
      <c r="R60" s="134">
        <v>0</v>
      </c>
      <c r="S60" s="130">
        <v>0</v>
      </c>
      <c r="T60" s="131"/>
      <c r="U60" s="131"/>
      <c r="V60" s="131"/>
      <c r="W60" s="131"/>
      <c r="X60" s="131"/>
      <c r="Y60" s="131"/>
      <c r="Z60" s="131"/>
      <c r="AA60" s="131"/>
      <c r="AB60" s="131"/>
      <c r="AC60" s="131"/>
      <c r="AD60" s="131"/>
      <c r="AE60" s="131"/>
    </row>
    <row r="61" spans="1:31" x14ac:dyDescent="0.15">
      <c r="A61" s="130">
        <v>61</v>
      </c>
      <c r="B61" s="133" t="s">
        <v>83</v>
      </c>
      <c r="C61" s="133" t="s">
        <v>856</v>
      </c>
      <c r="D61" s="133" t="s">
        <v>859</v>
      </c>
      <c r="E61" s="133" t="s">
        <v>548</v>
      </c>
      <c r="F61" s="133" t="s">
        <v>94</v>
      </c>
      <c r="G61" s="133" t="s">
        <v>545</v>
      </c>
      <c r="H61" s="133" t="s">
        <v>548</v>
      </c>
      <c r="I61" s="133" t="s">
        <v>545</v>
      </c>
      <c r="J61" s="130" t="s">
        <v>246</v>
      </c>
      <c r="K61" s="133">
        <v>0</v>
      </c>
      <c r="L61" s="134">
        <v>0</v>
      </c>
      <c r="M61" s="134">
        <v>0</v>
      </c>
      <c r="N61" s="134">
        <v>0</v>
      </c>
      <c r="O61" s="134">
        <v>0</v>
      </c>
      <c r="P61" s="134">
        <v>0</v>
      </c>
      <c r="Q61" s="130">
        <v>0</v>
      </c>
      <c r="R61" s="134">
        <v>0</v>
      </c>
      <c r="S61" s="130">
        <v>0</v>
      </c>
      <c r="T61" s="131"/>
      <c r="U61" s="131"/>
      <c r="V61" s="131"/>
      <c r="W61" s="131"/>
      <c r="X61" s="131"/>
      <c r="Y61" s="131"/>
      <c r="Z61" s="131"/>
      <c r="AA61" s="131"/>
      <c r="AB61" s="131"/>
      <c r="AC61" s="131"/>
      <c r="AD61" s="131"/>
      <c r="AE61" s="131"/>
    </row>
    <row r="62" spans="1:31" x14ac:dyDescent="0.15">
      <c r="A62" s="130">
        <v>62</v>
      </c>
      <c r="B62" s="132" t="s">
        <v>850</v>
      </c>
      <c r="C62" s="133" t="s">
        <v>548</v>
      </c>
      <c r="D62" s="134" t="s">
        <v>858</v>
      </c>
      <c r="E62" s="133" t="s">
        <v>195</v>
      </c>
      <c r="F62" s="133" t="s">
        <v>860</v>
      </c>
      <c r="G62" s="133" t="s">
        <v>261</v>
      </c>
      <c r="H62" s="133" t="s">
        <v>537</v>
      </c>
      <c r="I62" s="133" t="s">
        <v>548</v>
      </c>
      <c r="J62" s="130" t="s">
        <v>246</v>
      </c>
      <c r="K62" s="133">
        <v>0</v>
      </c>
      <c r="L62" s="134">
        <v>0</v>
      </c>
      <c r="M62" s="134">
        <v>0</v>
      </c>
      <c r="N62" s="134">
        <v>0</v>
      </c>
      <c r="O62" s="134">
        <v>0</v>
      </c>
      <c r="P62" s="134">
        <v>0</v>
      </c>
      <c r="Q62" s="130">
        <v>0</v>
      </c>
      <c r="R62" s="134">
        <v>0</v>
      </c>
      <c r="S62" s="130">
        <v>0</v>
      </c>
      <c r="T62" s="131"/>
      <c r="U62" s="131"/>
      <c r="V62" s="131"/>
      <c r="W62" s="131"/>
      <c r="X62" s="131"/>
      <c r="Y62" s="131"/>
      <c r="Z62" s="131"/>
      <c r="AA62" s="131"/>
      <c r="AB62" s="131"/>
      <c r="AC62" s="131"/>
      <c r="AD62" s="131"/>
      <c r="AE62" s="131"/>
    </row>
    <row r="63" spans="1:31" x14ac:dyDescent="0.15">
      <c r="A63" s="130">
        <v>63</v>
      </c>
      <c r="B63" s="133" t="s">
        <v>850</v>
      </c>
      <c r="C63" s="133" t="s">
        <v>540</v>
      </c>
      <c r="D63" s="133" t="s">
        <v>533</v>
      </c>
      <c r="E63" s="133" t="s">
        <v>88</v>
      </c>
      <c r="F63" s="134"/>
      <c r="G63" s="133" t="s">
        <v>261</v>
      </c>
      <c r="H63" s="133" t="s">
        <v>97</v>
      </c>
      <c r="I63" s="133" t="s">
        <v>545</v>
      </c>
      <c r="J63" s="130" t="s">
        <v>246</v>
      </c>
      <c r="K63" s="133" t="s">
        <v>89</v>
      </c>
      <c r="L63" s="134" t="s">
        <v>96</v>
      </c>
      <c r="M63" s="134">
        <v>0</v>
      </c>
      <c r="N63" s="134">
        <v>0</v>
      </c>
      <c r="O63" s="134">
        <v>0</v>
      </c>
      <c r="P63" s="134">
        <v>0</v>
      </c>
      <c r="Q63" s="130">
        <v>0</v>
      </c>
      <c r="R63" s="134">
        <v>0</v>
      </c>
      <c r="S63" s="130">
        <v>0</v>
      </c>
      <c r="T63" s="131"/>
      <c r="U63" s="131"/>
      <c r="V63" s="131"/>
      <c r="W63" s="131"/>
      <c r="X63" s="131"/>
      <c r="Y63" s="131"/>
      <c r="Z63" s="131"/>
      <c r="AA63" s="131"/>
      <c r="AB63" s="131"/>
      <c r="AC63" s="131"/>
      <c r="AD63" s="131"/>
      <c r="AE63" s="131"/>
    </row>
    <row r="64" spans="1:31" x14ac:dyDescent="0.15">
      <c r="A64" s="130">
        <v>64</v>
      </c>
      <c r="B64" s="132" t="s">
        <v>84</v>
      </c>
      <c r="C64" s="133" t="s">
        <v>547</v>
      </c>
      <c r="D64" s="133" t="s">
        <v>900</v>
      </c>
      <c r="E64" s="133" t="s">
        <v>268</v>
      </c>
      <c r="F64" s="133" t="s">
        <v>88</v>
      </c>
      <c r="G64" s="133" t="s">
        <v>90</v>
      </c>
      <c r="H64" s="133" t="s">
        <v>94</v>
      </c>
      <c r="I64" s="133" t="s">
        <v>97</v>
      </c>
      <c r="J64" s="130" t="s">
        <v>246</v>
      </c>
      <c r="K64" s="133">
        <v>0</v>
      </c>
      <c r="L64" s="134">
        <v>0</v>
      </c>
      <c r="M64" s="134">
        <v>0</v>
      </c>
      <c r="N64" s="134">
        <v>0</v>
      </c>
      <c r="O64" s="134">
        <v>0</v>
      </c>
      <c r="P64" s="134">
        <v>0</v>
      </c>
      <c r="Q64" s="130">
        <v>0</v>
      </c>
      <c r="R64" s="134">
        <v>0</v>
      </c>
      <c r="S64" s="130">
        <v>0</v>
      </c>
      <c r="T64" s="131"/>
      <c r="U64" s="131"/>
      <c r="V64" s="131"/>
      <c r="W64" s="131"/>
      <c r="X64" s="131"/>
      <c r="Y64" s="131"/>
      <c r="Z64" s="131"/>
      <c r="AA64" s="131"/>
      <c r="AB64" s="131"/>
      <c r="AC64" s="131"/>
      <c r="AD64" s="131"/>
      <c r="AE64" s="131"/>
    </row>
    <row r="65" spans="1:31" x14ac:dyDescent="0.15">
      <c r="A65" s="130">
        <v>65</v>
      </c>
      <c r="B65" s="133" t="s">
        <v>850</v>
      </c>
      <c r="C65" s="133" t="s">
        <v>547</v>
      </c>
      <c r="D65" s="133" t="s">
        <v>195</v>
      </c>
      <c r="E65" s="133" t="s">
        <v>566</v>
      </c>
      <c r="F65" s="133" t="s">
        <v>536</v>
      </c>
      <c r="G65" s="133" t="s">
        <v>94</v>
      </c>
      <c r="H65" s="133" t="s">
        <v>545</v>
      </c>
      <c r="I65" s="133" t="s">
        <v>545</v>
      </c>
      <c r="J65" s="130" t="s">
        <v>246</v>
      </c>
      <c r="K65" s="133">
        <v>0</v>
      </c>
      <c r="L65" s="134">
        <v>0</v>
      </c>
      <c r="M65" s="134">
        <v>0</v>
      </c>
      <c r="N65" s="134">
        <v>0</v>
      </c>
      <c r="O65" s="134">
        <v>0</v>
      </c>
      <c r="P65" s="134">
        <v>0</v>
      </c>
      <c r="Q65" s="130">
        <v>0</v>
      </c>
      <c r="R65" s="134">
        <v>0</v>
      </c>
      <c r="S65" s="130">
        <v>0</v>
      </c>
      <c r="T65" s="131"/>
      <c r="U65" s="131"/>
      <c r="V65" s="131"/>
      <c r="W65" s="131"/>
      <c r="X65" s="131"/>
      <c r="Y65" s="131"/>
      <c r="Z65" s="131"/>
      <c r="AA65" s="131"/>
      <c r="AB65" s="131"/>
      <c r="AC65" s="131"/>
      <c r="AD65" s="131"/>
      <c r="AE65" s="131"/>
    </row>
    <row r="66" spans="1:31" x14ac:dyDescent="0.15">
      <c r="A66" s="130">
        <v>66</v>
      </c>
      <c r="B66" s="132" t="s">
        <v>851</v>
      </c>
      <c r="C66" s="133" t="s">
        <v>195</v>
      </c>
      <c r="D66" s="133" t="s">
        <v>88</v>
      </c>
      <c r="E66" s="133" t="s">
        <v>536</v>
      </c>
      <c r="F66" s="133" t="s">
        <v>547</v>
      </c>
      <c r="G66" s="133" t="s">
        <v>94</v>
      </c>
      <c r="H66" s="133" t="s">
        <v>97</v>
      </c>
      <c r="I66" s="133" t="s">
        <v>262</v>
      </c>
      <c r="J66" s="130" t="s">
        <v>246</v>
      </c>
      <c r="K66" s="133">
        <v>0</v>
      </c>
      <c r="L66" s="134">
        <v>0</v>
      </c>
      <c r="M66" s="134">
        <v>0</v>
      </c>
      <c r="N66" s="134">
        <v>0</v>
      </c>
      <c r="O66" s="134">
        <v>0</v>
      </c>
      <c r="P66" s="134">
        <v>0</v>
      </c>
      <c r="Q66" s="130">
        <v>0</v>
      </c>
      <c r="R66" s="134">
        <v>0</v>
      </c>
      <c r="S66" s="130">
        <v>0</v>
      </c>
      <c r="T66" s="131"/>
      <c r="U66" s="131"/>
      <c r="V66" s="131"/>
      <c r="W66" s="131"/>
      <c r="X66" s="131"/>
      <c r="Y66" s="131"/>
      <c r="Z66" s="131"/>
      <c r="AA66" s="131"/>
      <c r="AB66" s="131"/>
      <c r="AC66" s="131"/>
      <c r="AD66" s="131"/>
      <c r="AE66" s="131"/>
    </row>
    <row r="67" spans="1:31" x14ac:dyDescent="0.15">
      <c r="A67" s="130">
        <v>67</v>
      </c>
      <c r="B67" s="133" t="s">
        <v>521</v>
      </c>
      <c r="C67" s="133" t="s">
        <v>538</v>
      </c>
      <c r="D67" s="133" t="s">
        <v>7</v>
      </c>
      <c r="E67" s="133" t="s">
        <v>566</v>
      </c>
      <c r="F67" s="133" t="s">
        <v>88</v>
      </c>
      <c r="G67" s="133" t="s">
        <v>536</v>
      </c>
      <c r="H67" s="133" t="s">
        <v>61</v>
      </c>
      <c r="I67" s="133" t="s">
        <v>94</v>
      </c>
      <c r="J67" s="130" t="s">
        <v>246</v>
      </c>
      <c r="K67" s="133">
        <v>0</v>
      </c>
      <c r="L67" s="134">
        <v>0</v>
      </c>
      <c r="M67" s="134">
        <v>0</v>
      </c>
      <c r="N67" s="134">
        <v>0</v>
      </c>
      <c r="O67" s="134">
        <v>0</v>
      </c>
      <c r="P67" s="134">
        <v>0</v>
      </c>
      <c r="Q67" s="130">
        <v>0</v>
      </c>
      <c r="R67" s="134">
        <v>0</v>
      </c>
      <c r="S67" s="130">
        <v>0</v>
      </c>
      <c r="T67" s="131"/>
      <c r="U67" s="131"/>
      <c r="V67" s="131"/>
      <c r="W67" s="131"/>
      <c r="X67" s="131"/>
      <c r="Y67" s="131"/>
      <c r="Z67" s="131"/>
      <c r="AA67" s="131"/>
      <c r="AB67" s="131"/>
      <c r="AC67" s="131"/>
      <c r="AD67" s="131"/>
      <c r="AE67" s="131"/>
    </row>
    <row r="68" spans="1:31" ht="21.75" x14ac:dyDescent="0.15">
      <c r="A68" s="130">
        <v>68</v>
      </c>
      <c r="B68" s="132"/>
      <c r="C68" s="133" t="s">
        <v>539</v>
      </c>
      <c r="D68" s="133" t="s">
        <v>860</v>
      </c>
      <c r="E68" s="133" t="s">
        <v>854</v>
      </c>
      <c r="F68" s="133" t="s">
        <v>262</v>
      </c>
      <c r="G68" s="133" t="s">
        <v>545</v>
      </c>
      <c r="H68" s="133" t="s">
        <v>855</v>
      </c>
      <c r="I68" s="133" t="s">
        <v>865</v>
      </c>
      <c r="J68" s="130" t="s">
        <v>246</v>
      </c>
      <c r="K68" s="144" t="s">
        <v>867</v>
      </c>
      <c r="L68" s="133" t="s">
        <v>566</v>
      </c>
      <c r="M68" s="134">
        <v>0</v>
      </c>
      <c r="N68" s="134">
        <v>0</v>
      </c>
      <c r="O68" s="134">
        <v>0</v>
      </c>
      <c r="P68" s="134">
        <v>0</v>
      </c>
      <c r="Q68" s="130">
        <v>0</v>
      </c>
      <c r="R68" s="134">
        <v>0</v>
      </c>
      <c r="S68" s="130">
        <v>0</v>
      </c>
      <c r="T68" s="131"/>
      <c r="U68" s="131"/>
      <c r="V68" s="131"/>
      <c r="W68" s="131"/>
      <c r="X68" s="131"/>
      <c r="Y68" s="131"/>
      <c r="Z68" s="131"/>
      <c r="AA68" s="131"/>
      <c r="AB68" s="131"/>
      <c r="AC68" s="131"/>
      <c r="AD68" s="131"/>
      <c r="AE68" s="131"/>
    </row>
    <row r="69" spans="1:31" x14ac:dyDescent="0.15">
      <c r="A69" s="130">
        <v>69</v>
      </c>
      <c r="B69" s="132" t="s">
        <v>535</v>
      </c>
      <c r="C69" s="133" t="s">
        <v>539</v>
      </c>
      <c r="D69" s="133" t="s">
        <v>856</v>
      </c>
      <c r="E69" s="133" t="s">
        <v>268</v>
      </c>
      <c r="F69" s="133" t="s">
        <v>90</v>
      </c>
      <c r="G69" s="133" t="s">
        <v>92</v>
      </c>
      <c r="H69" s="133" t="s">
        <v>99</v>
      </c>
      <c r="I69" s="133" t="s">
        <v>546</v>
      </c>
      <c r="J69" s="130" t="s">
        <v>246</v>
      </c>
      <c r="K69" s="133">
        <v>0</v>
      </c>
      <c r="L69" s="133">
        <v>0</v>
      </c>
      <c r="M69" s="133">
        <v>0</v>
      </c>
      <c r="N69" s="133">
        <v>0</v>
      </c>
      <c r="O69" s="133">
        <v>0</v>
      </c>
      <c r="P69" s="133">
        <v>0</v>
      </c>
      <c r="Q69" s="133">
        <v>0</v>
      </c>
      <c r="R69" s="134"/>
      <c r="S69" s="130"/>
      <c r="T69" s="131"/>
      <c r="U69" s="131"/>
      <c r="V69" s="131"/>
      <c r="W69" s="131"/>
      <c r="X69" s="131"/>
      <c r="Y69" s="131"/>
      <c r="Z69" s="131"/>
      <c r="AA69" s="131"/>
      <c r="AB69" s="131"/>
      <c r="AC69" s="131"/>
      <c r="AD69" s="131"/>
      <c r="AE69" s="131"/>
    </row>
    <row r="70" spans="1:31" x14ac:dyDescent="0.15">
      <c r="A70" s="130">
        <v>70</v>
      </c>
      <c r="B70" s="133" t="s">
        <v>79</v>
      </c>
      <c r="C70" s="133" t="s">
        <v>532</v>
      </c>
      <c r="D70" s="133" t="s">
        <v>856</v>
      </c>
      <c r="E70" s="133" t="s">
        <v>268</v>
      </c>
      <c r="F70" s="133" t="s">
        <v>533</v>
      </c>
      <c r="G70" s="133" t="s">
        <v>90</v>
      </c>
      <c r="H70" s="133"/>
      <c r="I70" s="133" t="s">
        <v>99</v>
      </c>
      <c r="J70" s="130" t="s">
        <v>246</v>
      </c>
      <c r="K70" s="133" t="s">
        <v>864</v>
      </c>
      <c r="L70" s="134" t="s">
        <v>854</v>
      </c>
      <c r="M70" s="134">
        <v>0</v>
      </c>
      <c r="N70" s="134">
        <v>0</v>
      </c>
      <c r="O70" s="134">
        <v>0</v>
      </c>
      <c r="P70" s="134">
        <v>0</v>
      </c>
      <c r="Q70" s="130">
        <v>0</v>
      </c>
      <c r="R70" s="134">
        <v>0</v>
      </c>
      <c r="S70" s="130">
        <v>0</v>
      </c>
      <c r="T70" s="131"/>
      <c r="U70" s="131"/>
      <c r="V70" s="131"/>
      <c r="W70" s="131"/>
      <c r="X70" s="131"/>
      <c r="Y70" s="131"/>
      <c r="Z70" s="131"/>
      <c r="AA70" s="131"/>
      <c r="AB70" s="131"/>
      <c r="AC70" s="131"/>
      <c r="AD70" s="131"/>
      <c r="AE70" s="131"/>
    </row>
    <row r="71" spans="1:31" x14ac:dyDescent="0.15">
      <c r="A71" s="130">
        <v>71</v>
      </c>
      <c r="B71" s="132" t="s">
        <v>79</v>
      </c>
      <c r="C71" s="133" t="s">
        <v>854</v>
      </c>
      <c r="D71" s="133" t="s">
        <v>533</v>
      </c>
      <c r="E71" s="133" t="s">
        <v>90</v>
      </c>
      <c r="F71" s="133" t="s">
        <v>92</v>
      </c>
      <c r="G71" s="133" t="s">
        <v>97</v>
      </c>
      <c r="H71" s="133" t="s">
        <v>262</v>
      </c>
      <c r="I71" s="133" t="s">
        <v>545</v>
      </c>
      <c r="J71" s="130" t="s">
        <v>246</v>
      </c>
      <c r="K71" s="133">
        <v>0</v>
      </c>
      <c r="L71" s="134">
        <v>0</v>
      </c>
      <c r="M71" s="134">
        <v>0</v>
      </c>
      <c r="N71" s="134">
        <v>0</v>
      </c>
      <c r="O71" s="134">
        <v>0</v>
      </c>
      <c r="P71" s="134">
        <v>0</v>
      </c>
      <c r="Q71" s="130">
        <v>0</v>
      </c>
      <c r="R71" s="134">
        <v>0</v>
      </c>
      <c r="S71" s="130">
        <v>0</v>
      </c>
      <c r="T71" s="131"/>
      <c r="U71" s="131"/>
      <c r="V71" s="131"/>
      <c r="W71" s="131"/>
      <c r="X71" s="131"/>
      <c r="Y71" s="131"/>
      <c r="Z71" s="131"/>
      <c r="AA71" s="131"/>
      <c r="AB71" s="131"/>
      <c r="AC71" s="131"/>
      <c r="AD71" s="131"/>
      <c r="AE71" s="131"/>
    </row>
    <row r="72" spans="1:31" x14ac:dyDescent="0.15">
      <c r="A72" s="130">
        <v>72</v>
      </c>
      <c r="B72" s="133" t="s">
        <v>517</v>
      </c>
      <c r="C72" s="133" t="s">
        <v>7</v>
      </c>
      <c r="D72" s="133" t="s">
        <v>566</v>
      </c>
      <c r="E72" s="133" t="s">
        <v>548</v>
      </c>
      <c r="F72" s="133" t="s">
        <v>94</v>
      </c>
      <c r="G72" s="133" t="s">
        <v>545</v>
      </c>
      <c r="H72" s="133" t="s">
        <v>545</v>
      </c>
      <c r="I72" s="133" t="s">
        <v>548</v>
      </c>
      <c r="J72" s="130" t="s">
        <v>246</v>
      </c>
      <c r="K72" s="133">
        <v>0</v>
      </c>
      <c r="L72" s="134">
        <v>0</v>
      </c>
      <c r="M72" s="134">
        <v>0</v>
      </c>
      <c r="N72" s="134">
        <v>0</v>
      </c>
      <c r="O72" s="134">
        <v>0</v>
      </c>
      <c r="P72" s="134">
        <v>0</v>
      </c>
      <c r="Q72" s="130">
        <v>0</v>
      </c>
      <c r="R72" s="134">
        <v>0</v>
      </c>
      <c r="S72" s="130">
        <v>0</v>
      </c>
      <c r="T72" s="131"/>
      <c r="U72" s="131"/>
      <c r="V72" s="131"/>
      <c r="W72" s="131"/>
      <c r="X72" s="131"/>
      <c r="Y72" s="131"/>
      <c r="Z72" s="131"/>
      <c r="AA72" s="131"/>
      <c r="AB72" s="131"/>
      <c r="AC72" s="131"/>
      <c r="AD72" s="131"/>
      <c r="AE72" s="131"/>
    </row>
    <row r="73" spans="1:31" x14ac:dyDescent="0.15">
      <c r="A73" s="130">
        <v>73</v>
      </c>
      <c r="B73" s="132" t="s">
        <v>517</v>
      </c>
      <c r="C73" s="133" t="s">
        <v>566</v>
      </c>
      <c r="D73" s="133" t="s">
        <v>860</v>
      </c>
      <c r="E73" s="133" t="s">
        <v>536</v>
      </c>
      <c r="F73" s="133" t="s">
        <v>545</v>
      </c>
      <c r="G73" s="133" t="s">
        <v>545</v>
      </c>
      <c r="H73" s="133" t="s">
        <v>545</v>
      </c>
      <c r="I73" s="133" t="s">
        <v>545</v>
      </c>
      <c r="J73" s="130" t="s">
        <v>246</v>
      </c>
      <c r="K73" s="133">
        <v>0</v>
      </c>
      <c r="L73" s="134">
        <v>0</v>
      </c>
      <c r="M73" s="134">
        <v>0</v>
      </c>
      <c r="N73" s="134">
        <v>0</v>
      </c>
      <c r="O73" s="134">
        <v>0</v>
      </c>
      <c r="P73" s="134">
        <v>0</v>
      </c>
      <c r="Q73" s="130">
        <v>0</v>
      </c>
      <c r="R73" s="134">
        <v>0</v>
      </c>
      <c r="S73" s="130">
        <v>0</v>
      </c>
      <c r="T73" s="131"/>
      <c r="U73" s="131"/>
      <c r="V73" s="131"/>
      <c r="W73" s="131"/>
      <c r="X73" s="131"/>
      <c r="Y73" s="131"/>
      <c r="Z73" s="131"/>
      <c r="AA73" s="131"/>
      <c r="AB73" s="131"/>
      <c r="AC73" s="131"/>
      <c r="AD73" s="131"/>
      <c r="AE73" s="131"/>
    </row>
    <row r="74" spans="1:31" x14ac:dyDescent="0.15">
      <c r="A74" s="130">
        <v>74</v>
      </c>
      <c r="B74" s="133" t="s">
        <v>850</v>
      </c>
      <c r="C74" s="133" t="s">
        <v>540</v>
      </c>
      <c r="D74" s="133" t="s">
        <v>535</v>
      </c>
      <c r="E74" s="133" t="s">
        <v>539</v>
      </c>
      <c r="F74" s="133" t="s">
        <v>90</v>
      </c>
      <c r="G74" s="133" t="s">
        <v>92</v>
      </c>
      <c r="H74" s="133" t="s">
        <v>545</v>
      </c>
      <c r="I74" s="133" t="s">
        <v>545</v>
      </c>
      <c r="J74" s="130" t="s">
        <v>246</v>
      </c>
      <c r="K74" s="133">
        <v>0</v>
      </c>
      <c r="L74" s="134">
        <v>0</v>
      </c>
      <c r="M74" s="134">
        <v>0</v>
      </c>
      <c r="N74" s="134">
        <v>0</v>
      </c>
      <c r="O74" s="134">
        <v>0</v>
      </c>
      <c r="P74" s="134">
        <v>0</v>
      </c>
      <c r="Q74" s="130">
        <v>0</v>
      </c>
      <c r="R74" s="134">
        <v>0</v>
      </c>
      <c r="S74" s="130">
        <v>0</v>
      </c>
      <c r="T74" s="131"/>
      <c r="U74" s="131"/>
      <c r="V74" s="131"/>
      <c r="W74" s="131"/>
      <c r="X74" s="131"/>
      <c r="Y74" s="131"/>
      <c r="Z74" s="131"/>
      <c r="AA74" s="131"/>
      <c r="AB74" s="131"/>
      <c r="AC74" s="131"/>
      <c r="AD74" s="131"/>
      <c r="AE74" s="131"/>
    </row>
    <row r="75" spans="1:31" x14ac:dyDescent="0.15">
      <c r="A75" s="130">
        <v>75</v>
      </c>
      <c r="B75" s="132" t="s">
        <v>517</v>
      </c>
      <c r="C75" s="133" t="s">
        <v>858</v>
      </c>
      <c r="D75" s="133" t="s">
        <v>261</v>
      </c>
      <c r="E75" s="133" t="s">
        <v>268</v>
      </c>
      <c r="F75" s="133" t="s">
        <v>548</v>
      </c>
      <c r="G75" s="133" t="s">
        <v>94</v>
      </c>
      <c r="H75" s="133" t="s">
        <v>545</v>
      </c>
      <c r="I75" s="133" t="s">
        <v>548</v>
      </c>
      <c r="J75" s="130" t="s">
        <v>246</v>
      </c>
      <c r="K75" s="133">
        <v>0</v>
      </c>
      <c r="L75" s="134">
        <v>0</v>
      </c>
      <c r="M75" s="134">
        <v>0</v>
      </c>
      <c r="N75" s="134">
        <v>0</v>
      </c>
      <c r="O75" s="134">
        <v>0</v>
      </c>
      <c r="P75" s="134">
        <v>0</v>
      </c>
      <c r="Q75" s="130">
        <v>0</v>
      </c>
      <c r="R75" s="134">
        <v>0</v>
      </c>
      <c r="S75" s="130">
        <v>0</v>
      </c>
      <c r="T75" s="131"/>
      <c r="U75" s="131"/>
      <c r="V75" s="131"/>
      <c r="W75" s="131"/>
      <c r="X75" s="131"/>
      <c r="Y75" s="131"/>
      <c r="Z75" s="131"/>
      <c r="AA75" s="131"/>
      <c r="AB75" s="131"/>
      <c r="AC75" s="131"/>
      <c r="AD75" s="131"/>
      <c r="AE75" s="131"/>
    </row>
    <row r="76" spans="1:31" x14ac:dyDescent="0.15">
      <c r="A76" s="130">
        <v>76</v>
      </c>
      <c r="B76" s="133" t="s">
        <v>850</v>
      </c>
      <c r="C76" s="133" t="s">
        <v>268</v>
      </c>
      <c r="D76" s="133" t="s">
        <v>90</v>
      </c>
      <c r="E76" s="133" t="s">
        <v>197</v>
      </c>
      <c r="F76" s="133" t="s">
        <v>864</v>
      </c>
      <c r="G76" s="133" t="s">
        <v>547</v>
      </c>
      <c r="H76" s="133" t="s">
        <v>545</v>
      </c>
      <c r="I76" s="133" t="s">
        <v>545</v>
      </c>
      <c r="J76" s="130" t="s">
        <v>246</v>
      </c>
      <c r="K76" s="133">
        <v>0</v>
      </c>
      <c r="L76" s="134">
        <v>0</v>
      </c>
      <c r="M76" s="134">
        <v>0</v>
      </c>
      <c r="N76" s="134">
        <v>0</v>
      </c>
      <c r="O76" s="134">
        <v>0</v>
      </c>
      <c r="P76" s="134">
        <v>0</v>
      </c>
      <c r="Q76" s="130">
        <v>0</v>
      </c>
      <c r="R76" s="134">
        <v>0</v>
      </c>
      <c r="S76" s="130">
        <v>0</v>
      </c>
      <c r="T76" s="131"/>
      <c r="U76" s="131"/>
      <c r="V76" s="131"/>
      <c r="W76" s="131"/>
      <c r="X76" s="131"/>
      <c r="Y76" s="131"/>
      <c r="Z76" s="131"/>
      <c r="AA76" s="131"/>
      <c r="AB76" s="131"/>
      <c r="AC76" s="131"/>
      <c r="AD76" s="131"/>
      <c r="AE76" s="131"/>
    </row>
    <row r="77" spans="1:31" x14ac:dyDescent="0.15">
      <c r="A77" s="130">
        <v>77</v>
      </c>
      <c r="B77" s="132" t="s">
        <v>79</v>
      </c>
      <c r="C77" s="133" t="s">
        <v>268</v>
      </c>
      <c r="D77" s="133" t="s">
        <v>533</v>
      </c>
      <c r="E77" s="133" t="s">
        <v>88</v>
      </c>
      <c r="F77" s="133" t="s">
        <v>261</v>
      </c>
      <c r="G77" s="133" t="s">
        <v>860</v>
      </c>
      <c r="H77" s="133" t="s">
        <v>870</v>
      </c>
      <c r="I77" s="133" t="s">
        <v>95</v>
      </c>
      <c r="J77" s="130" t="s">
        <v>246</v>
      </c>
      <c r="K77" s="133">
        <v>0</v>
      </c>
      <c r="L77" s="134">
        <v>0</v>
      </c>
      <c r="M77" s="134">
        <v>0</v>
      </c>
      <c r="N77" s="134">
        <v>0</v>
      </c>
      <c r="O77" s="134">
        <v>0</v>
      </c>
      <c r="P77" s="134">
        <v>0</v>
      </c>
      <c r="Q77" s="130">
        <v>0</v>
      </c>
      <c r="R77" s="134">
        <v>0</v>
      </c>
      <c r="S77" s="130">
        <v>0</v>
      </c>
      <c r="T77" s="131"/>
      <c r="U77" s="131"/>
      <c r="V77" s="131"/>
      <c r="W77" s="131"/>
      <c r="X77" s="131"/>
      <c r="Y77" s="131"/>
      <c r="Z77" s="131"/>
      <c r="AA77" s="131"/>
      <c r="AB77" s="131"/>
      <c r="AC77" s="131"/>
      <c r="AD77" s="131"/>
      <c r="AE77" s="131"/>
    </row>
    <row r="78" spans="1:31" x14ac:dyDescent="0.15">
      <c r="A78" s="130">
        <v>78</v>
      </c>
      <c r="B78" s="133" t="s">
        <v>517</v>
      </c>
      <c r="C78" s="133" t="s">
        <v>196</v>
      </c>
      <c r="D78" s="133" t="s">
        <v>78</v>
      </c>
      <c r="E78" s="133" t="s">
        <v>195</v>
      </c>
      <c r="F78" s="133" t="s">
        <v>566</v>
      </c>
      <c r="G78" s="133" t="s">
        <v>91</v>
      </c>
      <c r="H78" s="133" t="s">
        <v>860</v>
      </c>
      <c r="I78" s="133" t="s">
        <v>262</v>
      </c>
      <c r="J78" s="130" t="s">
        <v>246</v>
      </c>
      <c r="K78" s="133">
        <v>0</v>
      </c>
      <c r="L78" s="134">
        <v>0</v>
      </c>
      <c r="M78" s="134">
        <v>0</v>
      </c>
      <c r="N78" s="134">
        <v>0</v>
      </c>
      <c r="O78" s="134">
        <v>0</v>
      </c>
      <c r="P78" s="134">
        <v>0</v>
      </c>
      <c r="Q78" s="130">
        <v>0</v>
      </c>
      <c r="R78" s="134">
        <v>0</v>
      </c>
      <c r="S78" s="130">
        <v>0</v>
      </c>
      <c r="T78" s="131"/>
      <c r="U78" s="131"/>
      <c r="V78" s="131"/>
      <c r="W78" s="131"/>
      <c r="X78" s="131"/>
      <c r="Y78" s="131"/>
      <c r="Z78" s="131"/>
      <c r="AA78" s="131"/>
      <c r="AB78" s="131"/>
      <c r="AC78" s="131"/>
      <c r="AD78" s="131"/>
      <c r="AE78" s="131"/>
    </row>
    <row r="79" spans="1:31" x14ac:dyDescent="0.15">
      <c r="A79" s="130">
        <v>79</v>
      </c>
      <c r="B79" s="132" t="s">
        <v>851</v>
      </c>
      <c r="C79" s="133" t="s">
        <v>547</v>
      </c>
      <c r="D79" s="133" t="s">
        <v>88</v>
      </c>
      <c r="E79" s="133" t="s">
        <v>94</v>
      </c>
      <c r="F79" s="133" t="s">
        <v>545</v>
      </c>
      <c r="G79" s="133" t="s">
        <v>545</v>
      </c>
      <c r="H79" s="133" t="s">
        <v>545</v>
      </c>
      <c r="I79" s="133" t="s">
        <v>545</v>
      </c>
      <c r="J79" s="130" t="s">
        <v>246</v>
      </c>
      <c r="K79" s="133">
        <v>0</v>
      </c>
      <c r="L79" s="134">
        <v>0</v>
      </c>
      <c r="M79" s="134">
        <v>0</v>
      </c>
      <c r="N79" s="134">
        <v>0</v>
      </c>
      <c r="O79" s="134">
        <v>0</v>
      </c>
      <c r="P79" s="134">
        <v>0</v>
      </c>
      <c r="Q79" s="130">
        <v>0</v>
      </c>
      <c r="R79" s="134">
        <v>0</v>
      </c>
      <c r="S79" s="130">
        <v>0</v>
      </c>
      <c r="T79" s="131"/>
      <c r="U79" s="131"/>
      <c r="V79" s="131"/>
      <c r="W79" s="131"/>
      <c r="X79" s="131"/>
      <c r="Y79" s="131"/>
      <c r="Z79" s="131"/>
      <c r="AA79" s="131"/>
      <c r="AB79" s="131"/>
      <c r="AC79" s="131"/>
      <c r="AD79" s="131"/>
      <c r="AE79" s="131"/>
    </row>
    <row r="80" spans="1:31" x14ac:dyDescent="0.15">
      <c r="A80" s="130">
        <v>80</v>
      </c>
      <c r="B80" s="133" t="s">
        <v>529</v>
      </c>
      <c r="C80" s="133" t="s">
        <v>88</v>
      </c>
      <c r="D80" s="133" t="s">
        <v>197</v>
      </c>
      <c r="E80" s="133" t="s">
        <v>548</v>
      </c>
      <c r="F80" s="133" t="s">
        <v>94</v>
      </c>
      <c r="G80" s="133" t="s">
        <v>854</v>
      </c>
      <c r="H80" s="133" t="s">
        <v>855</v>
      </c>
      <c r="I80" s="133" t="s">
        <v>262</v>
      </c>
      <c r="J80" s="130" t="s">
        <v>246</v>
      </c>
      <c r="K80" s="133">
        <v>0</v>
      </c>
      <c r="L80" s="134">
        <v>0</v>
      </c>
      <c r="M80" s="134">
        <v>0</v>
      </c>
      <c r="N80" s="134">
        <v>0</v>
      </c>
      <c r="O80" s="134">
        <v>0</v>
      </c>
      <c r="P80" s="134">
        <v>0</v>
      </c>
      <c r="Q80" s="130">
        <v>0</v>
      </c>
      <c r="R80" s="134">
        <v>0</v>
      </c>
      <c r="S80" s="130">
        <v>0</v>
      </c>
      <c r="T80" s="131"/>
      <c r="U80" s="131"/>
      <c r="V80" s="131"/>
      <c r="W80" s="131"/>
      <c r="X80" s="131"/>
      <c r="Y80" s="131"/>
      <c r="Z80" s="131"/>
      <c r="AA80" s="131"/>
      <c r="AB80" s="131"/>
      <c r="AC80" s="131"/>
      <c r="AD80" s="131"/>
      <c r="AE80" s="131"/>
    </row>
    <row r="81" spans="1:31" x14ac:dyDescent="0.15">
      <c r="A81" s="130">
        <v>81</v>
      </c>
      <c r="B81" s="132" t="s">
        <v>77</v>
      </c>
      <c r="C81" s="133" t="s">
        <v>195</v>
      </c>
      <c r="D81" s="133" t="s">
        <v>566</v>
      </c>
      <c r="E81" s="133" t="s">
        <v>547</v>
      </c>
      <c r="F81" s="133" t="s">
        <v>91</v>
      </c>
      <c r="G81" s="133" t="s">
        <v>860</v>
      </c>
      <c r="H81" s="133" t="s">
        <v>854</v>
      </c>
      <c r="I81" s="133" t="s">
        <v>546</v>
      </c>
      <c r="J81" s="130" t="s">
        <v>246</v>
      </c>
      <c r="K81" s="133">
        <v>0</v>
      </c>
      <c r="L81" s="134">
        <v>0</v>
      </c>
      <c r="M81" s="134">
        <v>0</v>
      </c>
      <c r="N81" s="134">
        <v>0</v>
      </c>
      <c r="O81" s="134">
        <v>0</v>
      </c>
      <c r="P81" s="134">
        <v>0</v>
      </c>
      <c r="Q81" s="130">
        <v>0</v>
      </c>
      <c r="R81" s="134">
        <v>0</v>
      </c>
      <c r="S81" s="130">
        <v>0</v>
      </c>
      <c r="T81" s="131"/>
      <c r="U81" s="131"/>
      <c r="V81" s="131"/>
      <c r="W81" s="131"/>
      <c r="X81" s="131"/>
      <c r="Y81" s="131"/>
      <c r="Z81" s="131"/>
      <c r="AA81" s="131"/>
      <c r="AB81" s="131"/>
      <c r="AC81" s="131"/>
      <c r="AD81" s="131"/>
      <c r="AE81" s="131"/>
    </row>
    <row r="82" spans="1:31" x14ac:dyDescent="0.15">
      <c r="A82" s="130">
        <v>82</v>
      </c>
      <c r="B82" s="133" t="s">
        <v>858</v>
      </c>
      <c r="C82" s="133" t="s">
        <v>268</v>
      </c>
      <c r="D82" s="133" t="s">
        <v>88</v>
      </c>
      <c r="E82" s="133" t="s">
        <v>864</v>
      </c>
      <c r="F82" s="133" t="s">
        <v>261</v>
      </c>
      <c r="G82" s="133" t="s">
        <v>262</v>
      </c>
      <c r="H82" s="133" t="s">
        <v>542</v>
      </c>
      <c r="I82" s="133" t="s">
        <v>95</v>
      </c>
      <c r="J82" s="130" t="s">
        <v>246</v>
      </c>
      <c r="K82" s="133">
        <v>0</v>
      </c>
      <c r="L82" s="134">
        <v>0</v>
      </c>
      <c r="M82" s="134">
        <v>0</v>
      </c>
      <c r="N82" s="134">
        <v>0</v>
      </c>
      <c r="O82" s="134">
        <v>0</v>
      </c>
      <c r="P82" s="134">
        <v>0</v>
      </c>
      <c r="Q82" s="130">
        <v>0</v>
      </c>
      <c r="R82" s="134">
        <v>0</v>
      </c>
      <c r="S82" s="130">
        <v>0</v>
      </c>
      <c r="T82" s="131"/>
      <c r="U82" s="131"/>
      <c r="V82" s="131"/>
      <c r="W82" s="131"/>
      <c r="X82" s="131"/>
      <c r="Y82" s="131"/>
      <c r="Z82" s="131"/>
      <c r="AA82" s="131"/>
      <c r="AB82" s="131"/>
      <c r="AC82" s="131"/>
      <c r="AD82" s="131"/>
      <c r="AE82" s="131"/>
    </row>
    <row r="83" spans="1:31" x14ac:dyDescent="0.15">
      <c r="A83" s="130">
        <v>83</v>
      </c>
      <c r="B83" s="132" t="s">
        <v>77</v>
      </c>
      <c r="C83" s="133" t="s">
        <v>851</v>
      </c>
      <c r="D83" s="133" t="s">
        <v>195</v>
      </c>
      <c r="E83" s="133" t="s">
        <v>566</v>
      </c>
      <c r="F83" s="133" t="s">
        <v>91</v>
      </c>
      <c r="G83" s="133" t="s">
        <v>860</v>
      </c>
      <c r="H83" s="133" t="s">
        <v>94</v>
      </c>
      <c r="I83" s="133" t="s">
        <v>545</v>
      </c>
      <c r="J83" s="130" t="s">
        <v>246</v>
      </c>
      <c r="K83" s="133">
        <v>0</v>
      </c>
      <c r="L83" s="134">
        <v>0</v>
      </c>
      <c r="M83" s="134">
        <v>0</v>
      </c>
      <c r="N83" s="134">
        <v>0</v>
      </c>
      <c r="O83" s="134">
        <v>0</v>
      </c>
      <c r="P83" s="134">
        <v>0</v>
      </c>
      <c r="Q83" s="130">
        <v>0</v>
      </c>
      <c r="R83" s="134">
        <v>0</v>
      </c>
      <c r="S83" s="130">
        <v>0</v>
      </c>
      <c r="T83" s="131"/>
      <c r="U83" s="131"/>
      <c r="V83" s="131"/>
      <c r="W83" s="131"/>
      <c r="X83" s="131"/>
      <c r="Y83" s="131"/>
      <c r="Z83" s="131"/>
      <c r="AA83" s="131"/>
      <c r="AB83" s="131"/>
      <c r="AC83" s="131"/>
      <c r="AD83" s="131"/>
      <c r="AE83" s="131"/>
    </row>
    <row r="84" spans="1:31" x14ac:dyDescent="0.15">
      <c r="A84" s="130">
        <v>84</v>
      </c>
      <c r="B84" s="133" t="s">
        <v>517</v>
      </c>
      <c r="C84" s="133" t="s">
        <v>268</v>
      </c>
      <c r="D84" s="133" t="s">
        <v>861</v>
      </c>
      <c r="E84" s="133" t="s">
        <v>566</v>
      </c>
      <c r="F84" s="133" t="s">
        <v>547</v>
      </c>
      <c r="G84" s="133" t="s">
        <v>94</v>
      </c>
      <c r="H84" s="133" t="s">
        <v>854</v>
      </c>
      <c r="I84" s="133" t="s">
        <v>855</v>
      </c>
      <c r="J84" s="130" t="s">
        <v>246</v>
      </c>
      <c r="K84" s="133">
        <v>0</v>
      </c>
      <c r="L84" s="134">
        <v>0</v>
      </c>
      <c r="M84" s="134">
        <v>0</v>
      </c>
      <c r="N84" s="134">
        <v>0</v>
      </c>
      <c r="O84" s="134">
        <v>0</v>
      </c>
      <c r="P84" s="134">
        <v>0</v>
      </c>
      <c r="Q84" s="130">
        <v>0</v>
      </c>
      <c r="R84" s="134">
        <v>0</v>
      </c>
      <c r="S84" s="130">
        <v>0</v>
      </c>
      <c r="T84" s="131"/>
      <c r="U84" s="131"/>
      <c r="V84" s="131"/>
      <c r="W84" s="131"/>
      <c r="X84" s="131"/>
      <c r="Y84" s="131"/>
      <c r="Z84" s="131"/>
      <c r="AA84" s="131"/>
      <c r="AB84" s="131"/>
      <c r="AC84" s="131"/>
      <c r="AD84" s="131"/>
      <c r="AE84" s="131"/>
    </row>
    <row r="85" spans="1:31" x14ac:dyDescent="0.15">
      <c r="A85" s="130">
        <v>85</v>
      </c>
      <c r="B85" s="132" t="s">
        <v>851</v>
      </c>
      <c r="C85" s="133" t="s">
        <v>547</v>
      </c>
      <c r="D85" s="133" t="s">
        <v>94</v>
      </c>
      <c r="E85" s="133" t="s">
        <v>854</v>
      </c>
      <c r="F85" s="133" t="s">
        <v>97</v>
      </c>
      <c r="G85" s="133" t="s">
        <v>262</v>
      </c>
      <c r="H85" s="133" t="s">
        <v>545</v>
      </c>
      <c r="I85" s="133" t="s">
        <v>545</v>
      </c>
      <c r="J85" s="130" t="s">
        <v>246</v>
      </c>
      <c r="K85" s="133">
        <v>0</v>
      </c>
      <c r="L85" s="134">
        <v>0</v>
      </c>
      <c r="M85" s="134">
        <v>0</v>
      </c>
      <c r="N85" s="134">
        <v>0</v>
      </c>
      <c r="O85" s="134">
        <v>0</v>
      </c>
      <c r="P85" s="134">
        <v>0</v>
      </c>
      <c r="Q85" s="130">
        <v>0</v>
      </c>
      <c r="R85" s="134">
        <v>0</v>
      </c>
      <c r="S85" s="130">
        <v>0</v>
      </c>
      <c r="T85" s="131"/>
      <c r="U85" s="131"/>
      <c r="V85" s="131"/>
      <c r="W85" s="131"/>
      <c r="X85" s="131"/>
      <c r="Y85" s="131"/>
      <c r="Z85" s="131"/>
      <c r="AA85" s="131"/>
      <c r="AB85" s="131"/>
      <c r="AC85" s="131"/>
      <c r="AD85" s="131"/>
      <c r="AE85" s="131"/>
    </row>
    <row r="86" spans="1:31" x14ac:dyDescent="0.15">
      <c r="A86" s="130">
        <v>86</v>
      </c>
      <c r="B86" s="133" t="s">
        <v>851</v>
      </c>
      <c r="C86" s="133" t="s">
        <v>540</v>
      </c>
      <c r="D86" s="133" t="s">
        <v>548</v>
      </c>
      <c r="E86" s="133" t="s">
        <v>860</v>
      </c>
      <c r="F86" s="133" t="s">
        <v>94</v>
      </c>
      <c r="G86" s="133" t="s">
        <v>854</v>
      </c>
      <c r="H86" s="133" t="s">
        <v>545</v>
      </c>
      <c r="I86" s="133" t="s">
        <v>545</v>
      </c>
      <c r="J86" s="130" t="s">
        <v>246</v>
      </c>
      <c r="K86" s="133">
        <v>0</v>
      </c>
      <c r="L86" s="134">
        <v>0</v>
      </c>
      <c r="M86" s="134">
        <v>0</v>
      </c>
      <c r="N86" s="134">
        <v>0</v>
      </c>
      <c r="O86" s="134">
        <v>0</v>
      </c>
      <c r="P86" s="134">
        <v>0</v>
      </c>
      <c r="Q86" s="130">
        <v>0</v>
      </c>
      <c r="R86" s="134">
        <v>0</v>
      </c>
      <c r="S86" s="130">
        <v>0</v>
      </c>
      <c r="T86" s="131"/>
      <c r="U86" s="131"/>
      <c r="V86" s="131"/>
      <c r="W86" s="131"/>
      <c r="X86" s="131"/>
      <c r="Y86" s="131"/>
      <c r="Z86" s="131"/>
      <c r="AA86" s="131"/>
      <c r="AB86" s="131"/>
      <c r="AC86" s="131"/>
      <c r="AD86" s="131"/>
      <c r="AE86" s="131"/>
    </row>
    <row r="87" spans="1:31" x14ac:dyDescent="0.15">
      <c r="A87" s="130">
        <v>87</v>
      </c>
      <c r="B87" s="132" t="s">
        <v>84</v>
      </c>
      <c r="C87" s="133" t="s">
        <v>90</v>
      </c>
      <c r="D87" s="133" t="s">
        <v>261</v>
      </c>
      <c r="E87" s="133" t="s">
        <v>92</v>
      </c>
      <c r="F87" s="133" t="s">
        <v>871</v>
      </c>
      <c r="G87" s="133" t="s">
        <v>854</v>
      </c>
      <c r="H87" s="133" t="s">
        <v>545</v>
      </c>
      <c r="I87" s="133" t="s">
        <v>545</v>
      </c>
      <c r="J87" s="130" t="s">
        <v>246</v>
      </c>
      <c r="K87" s="133">
        <v>0</v>
      </c>
      <c r="L87" s="134">
        <v>0</v>
      </c>
      <c r="M87" s="134">
        <v>0</v>
      </c>
      <c r="N87" s="134">
        <v>0</v>
      </c>
      <c r="O87" s="134">
        <v>0</v>
      </c>
      <c r="P87" s="134">
        <v>0</v>
      </c>
      <c r="Q87" s="130">
        <v>0</v>
      </c>
      <c r="R87" s="134">
        <v>0</v>
      </c>
      <c r="S87" s="130">
        <v>0</v>
      </c>
      <c r="T87" s="131"/>
      <c r="U87" s="131"/>
      <c r="V87" s="131"/>
      <c r="W87" s="131"/>
      <c r="X87" s="131"/>
      <c r="Y87" s="131"/>
      <c r="Z87" s="131"/>
      <c r="AA87" s="131"/>
      <c r="AB87" s="131"/>
      <c r="AC87" s="131"/>
      <c r="AD87" s="131"/>
      <c r="AE87" s="131"/>
    </row>
    <row r="88" spans="1:31" x14ac:dyDescent="0.15">
      <c r="A88" s="130">
        <v>88</v>
      </c>
      <c r="B88" s="133" t="s">
        <v>517</v>
      </c>
      <c r="C88" s="133" t="s">
        <v>539</v>
      </c>
      <c r="D88" s="133" t="s">
        <v>88</v>
      </c>
      <c r="E88" s="133" t="s">
        <v>90</v>
      </c>
      <c r="F88" s="133" t="s">
        <v>261</v>
      </c>
      <c r="G88" s="133" t="s">
        <v>871</v>
      </c>
      <c r="H88" s="133" t="s">
        <v>262</v>
      </c>
      <c r="I88" s="133" t="s">
        <v>545</v>
      </c>
      <c r="J88" s="130" t="s">
        <v>246</v>
      </c>
      <c r="K88" s="133">
        <v>0</v>
      </c>
      <c r="L88" s="134">
        <v>0</v>
      </c>
      <c r="M88" s="134">
        <v>0</v>
      </c>
      <c r="N88" s="134">
        <v>0</v>
      </c>
      <c r="O88" s="134">
        <v>0</v>
      </c>
      <c r="P88" s="134">
        <v>0</v>
      </c>
      <c r="Q88" s="130">
        <v>0</v>
      </c>
      <c r="R88" s="134">
        <v>0</v>
      </c>
      <c r="S88" s="130">
        <v>0</v>
      </c>
      <c r="T88" s="131"/>
      <c r="U88" s="131"/>
      <c r="V88" s="131"/>
      <c r="W88" s="131"/>
      <c r="X88" s="131"/>
      <c r="Y88" s="131"/>
      <c r="Z88" s="131"/>
      <c r="AA88" s="131"/>
      <c r="AB88" s="131"/>
      <c r="AC88" s="131"/>
      <c r="AD88" s="131"/>
      <c r="AE88" s="131"/>
    </row>
    <row r="89" spans="1:31" x14ac:dyDescent="0.15">
      <c r="A89" s="130">
        <v>89</v>
      </c>
      <c r="B89" s="132" t="s">
        <v>851</v>
      </c>
      <c r="C89" s="133" t="s">
        <v>858</v>
      </c>
      <c r="D89" s="133" t="s">
        <v>7</v>
      </c>
      <c r="E89" s="133" t="s">
        <v>88</v>
      </c>
      <c r="F89" s="133" t="s">
        <v>547</v>
      </c>
      <c r="G89" s="133" t="s">
        <v>94</v>
      </c>
      <c r="H89" s="133" t="s">
        <v>262</v>
      </c>
      <c r="I89" s="133" t="s">
        <v>545</v>
      </c>
      <c r="J89" s="130" t="s">
        <v>246</v>
      </c>
      <c r="K89" s="133">
        <v>0</v>
      </c>
      <c r="L89" s="134">
        <v>0</v>
      </c>
      <c r="M89" s="134">
        <v>0</v>
      </c>
      <c r="N89" s="134">
        <v>0</v>
      </c>
      <c r="O89" s="132">
        <v>0</v>
      </c>
      <c r="P89" s="134">
        <v>0</v>
      </c>
      <c r="Q89" s="130">
        <v>0</v>
      </c>
      <c r="R89" s="134">
        <v>0</v>
      </c>
      <c r="S89" s="130">
        <v>0</v>
      </c>
      <c r="T89" s="131"/>
      <c r="U89" s="131"/>
      <c r="V89" s="131"/>
      <c r="W89" s="131"/>
      <c r="X89" s="131"/>
      <c r="Y89" s="131"/>
      <c r="Z89" s="131"/>
      <c r="AA89" s="131"/>
      <c r="AB89" s="131"/>
      <c r="AC89" s="131"/>
      <c r="AD89" s="131"/>
      <c r="AE89" s="131"/>
    </row>
    <row r="90" spans="1:31" x14ac:dyDescent="0.15">
      <c r="A90" s="130">
        <v>90</v>
      </c>
      <c r="B90" s="133" t="s">
        <v>900</v>
      </c>
      <c r="C90" s="133" t="s">
        <v>858</v>
      </c>
      <c r="D90" s="133" t="s">
        <v>268</v>
      </c>
      <c r="E90" s="133" t="s">
        <v>547</v>
      </c>
      <c r="F90" s="133" t="s">
        <v>7</v>
      </c>
      <c r="G90" s="133" t="s">
        <v>94</v>
      </c>
      <c r="H90" s="133" t="s">
        <v>262</v>
      </c>
      <c r="I90" s="133"/>
      <c r="J90" s="130" t="s">
        <v>246</v>
      </c>
      <c r="K90" s="133" t="s">
        <v>535</v>
      </c>
      <c r="L90" s="134" t="s">
        <v>537</v>
      </c>
      <c r="M90" s="134">
        <v>0</v>
      </c>
      <c r="N90" s="134">
        <v>0</v>
      </c>
      <c r="O90" s="134">
        <v>0</v>
      </c>
      <c r="P90" s="134">
        <v>0</v>
      </c>
      <c r="Q90" s="130">
        <v>0</v>
      </c>
      <c r="R90" s="134">
        <v>0</v>
      </c>
      <c r="S90" s="130">
        <v>0</v>
      </c>
      <c r="T90" s="131"/>
      <c r="U90" s="131"/>
      <c r="V90" s="131"/>
      <c r="W90" s="131"/>
      <c r="X90" s="131"/>
      <c r="Y90" s="131"/>
      <c r="Z90" s="131"/>
      <c r="AA90" s="131"/>
      <c r="AB90" s="131"/>
      <c r="AC90" s="131"/>
      <c r="AD90" s="131"/>
      <c r="AE90" s="131"/>
    </row>
    <row r="91" spans="1:31" x14ac:dyDescent="0.15">
      <c r="A91" s="130">
        <v>91</v>
      </c>
      <c r="B91" s="132" t="s">
        <v>851</v>
      </c>
      <c r="C91" s="133" t="s">
        <v>534</v>
      </c>
      <c r="D91" s="133" t="s">
        <v>7</v>
      </c>
      <c r="E91" s="133" t="s">
        <v>566</v>
      </c>
      <c r="F91" s="133" t="s">
        <v>547</v>
      </c>
      <c r="G91" s="133" t="s">
        <v>94</v>
      </c>
      <c r="H91" s="133" t="s">
        <v>262</v>
      </c>
      <c r="I91" s="133" t="s">
        <v>545</v>
      </c>
      <c r="J91" s="130" t="s">
        <v>246</v>
      </c>
      <c r="K91" s="133">
        <v>0</v>
      </c>
      <c r="L91" s="134">
        <v>0</v>
      </c>
      <c r="M91" s="134">
        <v>0</v>
      </c>
      <c r="N91" s="134">
        <v>0</v>
      </c>
      <c r="O91" s="134">
        <v>0</v>
      </c>
      <c r="P91" s="134">
        <v>0</v>
      </c>
      <c r="Q91" s="130">
        <v>0</v>
      </c>
      <c r="R91" s="134">
        <v>0</v>
      </c>
      <c r="S91" s="130">
        <v>0</v>
      </c>
      <c r="T91" s="131"/>
      <c r="U91" s="131"/>
      <c r="V91" s="131"/>
      <c r="W91" s="131"/>
      <c r="X91" s="131"/>
      <c r="Y91" s="131"/>
      <c r="Z91" s="131"/>
      <c r="AA91" s="131"/>
      <c r="AB91" s="131"/>
      <c r="AC91" s="131"/>
      <c r="AD91" s="131"/>
      <c r="AE91" s="131"/>
    </row>
    <row r="92" spans="1:31" ht="14.25" x14ac:dyDescent="0.15">
      <c r="A92" s="130">
        <v>92</v>
      </c>
      <c r="B92" s="133" t="s">
        <v>566</v>
      </c>
      <c r="C92" s="133" t="s">
        <v>860</v>
      </c>
      <c r="D92" s="133" t="s">
        <v>536</v>
      </c>
      <c r="E92" s="133" t="s">
        <v>94</v>
      </c>
      <c r="F92" s="133" t="s">
        <v>545</v>
      </c>
      <c r="G92" s="133" t="s">
        <v>545</v>
      </c>
      <c r="H92" s="133" t="s">
        <v>545</v>
      </c>
      <c r="I92" s="133" t="s">
        <v>545</v>
      </c>
      <c r="J92" s="130" t="s">
        <v>246</v>
      </c>
      <c r="K92" s="133">
        <v>0</v>
      </c>
      <c r="L92" s="134">
        <v>0</v>
      </c>
      <c r="M92" s="134">
        <v>0</v>
      </c>
      <c r="N92" s="134">
        <v>0</v>
      </c>
      <c r="O92" s="134">
        <v>0</v>
      </c>
      <c r="P92" s="134">
        <v>0</v>
      </c>
      <c r="Q92" s="130">
        <v>0</v>
      </c>
      <c r="R92" s="134">
        <v>0</v>
      </c>
      <c r="S92" s="144">
        <v>0</v>
      </c>
      <c r="T92" s="147"/>
      <c r="U92" s="131"/>
      <c r="V92" s="131"/>
      <c r="W92" s="131"/>
      <c r="X92" s="131"/>
      <c r="Y92" s="131"/>
      <c r="Z92" s="131"/>
      <c r="AA92" s="131"/>
      <c r="AB92" s="131"/>
      <c r="AC92" s="131"/>
      <c r="AD92" s="131"/>
      <c r="AE92" s="131"/>
    </row>
    <row r="93" spans="1:31" x14ac:dyDescent="0.15">
      <c r="A93" s="130">
        <v>93</v>
      </c>
      <c r="B93" s="132" t="s">
        <v>79</v>
      </c>
      <c r="C93" s="130" t="s">
        <v>529</v>
      </c>
      <c r="D93" s="130" t="s">
        <v>521</v>
      </c>
      <c r="E93" s="133" t="s">
        <v>845</v>
      </c>
      <c r="F93" s="133" t="s">
        <v>846</v>
      </c>
      <c r="G93" s="133" t="s">
        <v>854</v>
      </c>
      <c r="H93" s="133" t="s">
        <v>262</v>
      </c>
      <c r="I93" s="133" t="s">
        <v>545</v>
      </c>
      <c r="J93" s="130" t="s">
        <v>246</v>
      </c>
      <c r="K93" s="133">
        <v>0</v>
      </c>
      <c r="L93" s="132">
        <v>0</v>
      </c>
      <c r="M93" s="134">
        <v>0</v>
      </c>
      <c r="N93" s="134">
        <v>0</v>
      </c>
      <c r="O93" s="134">
        <v>0</v>
      </c>
      <c r="P93" s="134">
        <v>0</v>
      </c>
      <c r="Q93" s="130">
        <v>0</v>
      </c>
      <c r="R93" s="134">
        <v>0</v>
      </c>
      <c r="S93" s="130">
        <v>0</v>
      </c>
      <c r="T93" s="131"/>
      <c r="U93" s="131"/>
      <c r="V93" s="131"/>
      <c r="W93" s="131"/>
      <c r="X93" s="131"/>
      <c r="Y93" s="131"/>
      <c r="Z93" s="131"/>
      <c r="AA93" s="131"/>
      <c r="AB93" s="131"/>
      <c r="AC93" s="131"/>
      <c r="AD93" s="131"/>
      <c r="AE93" s="131"/>
    </row>
    <row r="94" spans="1:31" x14ac:dyDescent="0.15">
      <c r="A94" s="130">
        <v>94</v>
      </c>
      <c r="B94" s="133" t="s">
        <v>850</v>
      </c>
      <c r="C94" s="133" t="s">
        <v>548</v>
      </c>
      <c r="D94" s="133" t="s">
        <v>532</v>
      </c>
      <c r="E94" s="133" t="s">
        <v>94</v>
      </c>
      <c r="F94" s="133" t="s">
        <v>96</v>
      </c>
      <c r="G94" s="133" t="s">
        <v>97</v>
      </c>
      <c r="H94" s="133" t="s">
        <v>545</v>
      </c>
      <c r="I94" s="133" t="s">
        <v>548</v>
      </c>
      <c r="J94" s="130" t="s">
        <v>246</v>
      </c>
      <c r="K94" s="133">
        <v>0</v>
      </c>
      <c r="L94" s="134">
        <v>0</v>
      </c>
      <c r="M94" s="134">
        <v>0</v>
      </c>
      <c r="N94" s="134">
        <v>0</v>
      </c>
      <c r="O94" s="134">
        <v>0</v>
      </c>
      <c r="P94" s="134">
        <v>0</v>
      </c>
      <c r="Q94" s="130">
        <v>0</v>
      </c>
      <c r="R94" s="134">
        <v>0</v>
      </c>
      <c r="S94" s="130">
        <v>0</v>
      </c>
      <c r="T94" s="131"/>
      <c r="U94" s="131"/>
      <c r="V94" s="131"/>
      <c r="W94" s="131"/>
      <c r="X94" s="131"/>
      <c r="Y94" s="131"/>
      <c r="Z94" s="131"/>
      <c r="AA94" s="131"/>
      <c r="AB94" s="131"/>
      <c r="AC94" s="131"/>
      <c r="AD94" s="131"/>
      <c r="AE94" s="131"/>
    </row>
    <row r="95" spans="1:31" x14ac:dyDescent="0.15">
      <c r="A95" s="130">
        <v>95</v>
      </c>
      <c r="B95" s="132" t="s">
        <v>860</v>
      </c>
      <c r="C95" s="133" t="s">
        <v>88</v>
      </c>
      <c r="D95" s="133" t="s">
        <v>197</v>
      </c>
      <c r="E95" s="133" t="s">
        <v>61</v>
      </c>
      <c r="F95" s="133" t="s">
        <v>93</v>
      </c>
      <c r="G95" s="133" t="s">
        <v>94</v>
      </c>
      <c r="H95" s="133" t="s">
        <v>854</v>
      </c>
      <c r="I95" s="133" t="s">
        <v>855</v>
      </c>
      <c r="J95" s="130" t="s">
        <v>246</v>
      </c>
      <c r="K95" s="133">
        <v>0</v>
      </c>
      <c r="L95" s="134">
        <v>0</v>
      </c>
      <c r="M95" s="134">
        <v>0</v>
      </c>
      <c r="N95" s="134">
        <v>0</v>
      </c>
      <c r="O95" s="134">
        <v>0</v>
      </c>
      <c r="P95" s="134">
        <v>0</v>
      </c>
      <c r="Q95" s="130">
        <v>0</v>
      </c>
      <c r="R95" s="134">
        <v>0</v>
      </c>
      <c r="S95" s="130">
        <v>0</v>
      </c>
      <c r="T95" s="131"/>
      <c r="U95" s="131"/>
      <c r="V95" s="131"/>
      <c r="W95" s="131"/>
      <c r="X95" s="131"/>
      <c r="Y95" s="131"/>
      <c r="Z95" s="131"/>
      <c r="AA95" s="131"/>
      <c r="AB95" s="131"/>
      <c r="AC95" s="131"/>
      <c r="AD95" s="131"/>
      <c r="AE95" s="131"/>
    </row>
    <row r="96" spans="1:31" x14ac:dyDescent="0.15">
      <c r="A96" s="130">
        <v>96</v>
      </c>
      <c r="B96" s="133" t="s">
        <v>517</v>
      </c>
      <c r="C96" s="133" t="s">
        <v>566</v>
      </c>
      <c r="D96" s="133" t="s">
        <v>88</v>
      </c>
      <c r="E96" s="133" t="s">
        <v>61</v>
      </c>
      <c r="F96" s="133" t="s">
        <v>93</v>
      </c>
      <c r="G96" s="133" t="s">
        <v>94</v>
      </c>
      <c r="H96" s="133" t="s">
        <v>545</v>
      </c>
      <c r="I96" s="133" t="s">
        <v>545</v>
      </c>
      <c r="J96" s="130" t="s">
        <v>246</v>
      </c>
      <c r="K96" s="133">
        <v>0</v>
      </c>
      <c r="L96" s="134">
        <v>0</v>
      </c>
      <c r="M96" s="134">
        <v>0</v>
      </c>
      <c r="N96" s="134">
        <v>0</v>
      </c>
      <c r="O96" s="134">
        <v>0</v>
      </c>
      <c r="P96" s="134">
        <v>0</v>
      </c>
      <c r="Q96" s="130">
        <v>0</v>
      </c>
      <c r="R96" s="134">
        <v>0</v>
      </c>
      <c r="S96" s="130">
        <v>0</v>
      </c>
      <c r="T96" s="131"/>
      <c r="U96" s="131"/>
      <c r="V96" s="131"/>
      <c r="W96" s="131"/>
      <c r="X96" s="131"/>
      <c r="Y96" s="131"/>
      <c r="Z96" s="131"/>
      <c r="AA96" s="131"/>
      <c r="AB96" s="131"/>
      <c r="AC96" s="131"/>
      <c r="AD96" s="131"/>
      <c r="AE96" s="131"/>
    </row>
    <row r="97" spans="1:31" x14ac:dyDescent="0.15">
      <c r="A97" s="130">
        <v>97</v>
      </c>
      <c r="B97" s="132" t="s">
        <v>521</v>
      </c>
      <c r="C97" s="133" t="s">
        <v>566</v>
      </c>
      <c r="D97" s="133" t="s">
        <v>547</v>
      </c>
      <c r="E97" s="133" t="s">
        <v>860</v>
      </c>
      <c r="F97" s="133" t="s">
        <v>262</v>
      </c>
      <c r="G97" s="133" t="s">
        <v>545</v>
      </c>
      <c r="H97" s="133" t="s">
        <v>545</v>
      </c>
      <c r="I97" s="133" t="s">
        <v>545</v>
      </c>
      <c r="J97" s="130" t="s">
        <v>246</v>
      </c>
      <c r="K97" s="133">
        <v>0</v>
      </c>
      <c r="L97" s="134">
        <v>0</v>
      </c>
      <c r="M97" s="134">
        <v>0</v>
      </c>
      <c r="N97" s="134">
        <v>0</v>
      </c>
      <c r="O97" s="134">
        <v>0</v>
      </c>
      <c r="P97" s="134">
        <v>0</v>
      </c>
      <c r="Q97" s="130">
        <v>0</v>
      </c>
      <c r="R97" s="134">
        <v>0</v>
      </c>
      <c r="S97" s="130">
        <v>0</v>
      </c>
      <c r="T97" s="131"/>
      <c r="U97" s="131"/>
      <c r="V97" s="131"/>
      <c r="W97" s="131"/>
      <c r="X97" s="131"/>
      <c r="Y97" s="131"/>
      <c r="Z97" s="131"/>
      <c r="AA97" s="131"/>
      <c r="AB97" s="131"/>
      <c r="AC97" s="131"/>
      <c r="AD97" s="131"/>
      <c r="AE97" s="131"/>
    </row>
    <row r="98" spans="1:31" x14ac:dyDescent="0.15">
      <c r="A98" s="130">
        <v>98</v>
      </c>
      <c r="B98" s="133"/>
      <c r="C98" s="133" t="s">
        <v>856</v>
      </c>
      <c r="D98" s="133" t="s">
        <v>858</v>
      </c>
      <c r="E98" s="133" t="s">
        <v>268</v>
      </c>
      <c r="F98" s="133" t="s">
        <v>261</v>
      </c>
      <c r="G98" s="133" t="s">
        <v>871</v>
      </c>
      <c r="H98" s="133" t="s">
        <v>870</v>
      </c>
      <c r="I98" s="133" t="s">
        <v>98</v>
      </c>
      <c r="J98" s="130" t="s">
        <v>246</v>
      </c>
      <c r="K98" s="144" t="s">
        <v>847</v>
      </c>
      <c r="L98" s="134" t="s">
        <v>90</v>
      </c>
      <c r="M98" s="134">
        <v>0</v>
      </c>
      <c r="N98" s="134">
        <v>0</v>
      </c>
      <c r="O98" s="134">
        <v>0</v>
      </c>
      <c r="P98" s="134">
        <v>0</v>
      </c>
      <c r="Q98" s="130">
        <v>0</v>
      </c>
      <c r="R98" s="134">
        <v>0</v>
      </c>
      <c r="S98" s="130">
        <v>0</v>
      </c>
      <c r="T98" s="131"/>
      <c r="U98" s="131"/>
      <c r="V98" s="131"/>
      <c r="W98" s="131"/>
      <c r="X98" s="131"/>
      <c r="Y98" s="131"/>
      <c r="Z98" s="131"/>
      <c r="AA98" s="131"/>
      <c r="AB98" s="131"/>
      <c r="AC98" s="131"/>
      <c r="AD98" s="131"/>
      <c r="AE98" s="131"/>
    </row>
    <row r="99" spans="1:31" x14ac:dyDescent="0.15">
      <c r="A99" s="130">
        <v>99</v>
      </c>
      <c r="B99" s="132" t="s">
        <v>529</v>
      </c>
      <c r="C99" s="133" t="s">
        <v>90</v>
      </c>
      <c r="D99" s="133" t="s">
        <v>864</v>
      </c>
      <c r="E99" s="133" t="s">
        <v>261</v>
      </c>
      <c r="F99" s="133" t="s">
        <v>547</v>
      </c>
      <c r="G99" s="133" t="s">
        <v>871</v>
      </c>
      <c r="H99" s="133" t="s">
        <v>262</v>
      </c>
      <c r="I99" s="133" t="s">
        <v>98</v>
      </c>
      <c r="J99" s="130" t="s">
        <v>246</v>
      </c>
      <c r="K99" s="133">
        <v>0</v>
      </c>
      <c r="L99" s="134">
        <v>0</v>
      </c>
      <c r="M99" s="134">
        <v>0</v>
      </c>
      <c r="N99" s="134">
        <v>0</v>
      </c>
      <c r="O99" s="134">
        <v>0</v>
      </c>
      <c r="P99" s="134">
        <v>0</v>
      </c>
      <c r="Q99" s="130">
        <v>0</v>
      </c>
      <c r="R99" s="134">
        <v>0</v>
      </c>
      <c r="S99" s="130">
        <v>0</v>
      </c>
      <c r="T99" s="131"/>
      <c r="U99" s="131"/>
      <c r="V99" s="131"/>
      <c r="W99" s="131"/>
      <c r="X99" s="131"/>
      <c r="Y99" s="131"/>
      <c r="Z99" s="131"/>
      <c r="AA99" s="131"/>
      <c r="AB99" s="131"/>
      <c r="AC99" s="131"/>
      <c r="AD99" s="131"/>
      <c r="AE99" s="131"/>
    </row>
    <row r="100" spans="1:31" x14ac:dyDescent="0.15">
      <c r="A100" s="130">
        <v>100</v>
      </c>
      <c r="B100" s="133" t="s">
        <v>517</v>
      </c>
      <c r="C100" s="133" t="s">
        <v>548</v>
      </c>
      <c r="D100" s="133" t="s">
        <v>535</v>
      </c>
      <c r="E100" s="133" t="s">
        <v>88</v>
      </c>
      <c r="F100" s="133" t="s">
        <v>94</v>
      </c>
      <c r="G100" s="130"/>
      <c r="H100" s="133" t="s">
        <v>545</v>
      </c>
      <c r="I100" s="133" t="s">
        <v>548</v>
      </c>
      <c r="J100" s="130" t="s">
        <v>246</v>
      </c>
      <c r="K100" s="133" t="s">
        <v>97</v>
      </c>
      <c r="L100" s="134" t="s">
        <v>96</v>
      </c>
      <c r="M100" s="134">
        <v>0</v>
      </c>
      <c r="N100" s="134">
        <v>0</v>
      </c>
      <c r="O100" s="134">
        <v>0</v>
      </c>
      <c r="P100" s="134">
        <v>0</v>
      </c>
      <c r="Q100" s="130">
        <v>0</v>
      </c>
      <c r="R100" s="134">
        <v>0</v>
      </c>
      <c r="S100" s="130">
        <v>0</v>
      </c>
      <c r="T100" s="131"/>
      <c r="U100" s="131"/>
      <c r="V100" s="131"/>
      <c r="W100" s="131"/>
      <c r="X100" s="131"/>
      <c r="Y100" s="131"/>
      <c r="Z100" s="131"/>
      <c r="AA100" s="131"/>
      <c r="AB100" s="131"/>
      <c r="AC100" s="131"/>
      <c r="AD100" s="131"/>
      <c r="AE100" s="131"/>
    </row>
    <row r="101" spans="1:31" x14ac:dyDescent="0.15">
      <c r="A101" s="130">
        <v>101</v>
      </c>
      <c r="B101" s="133" t="s">
        <v>545</v>
      </c>
      <c r="C101" s="130"/>
      <c r="D101" s="133" t="s">
        <v>860</v>
      </c>
      <c r="E101" s="133" t="s">
        <v>536</v>
      </c>
      <c r="F101" s="133" t="s">
        <v>547</v>
      </c>
      <c r="G101" s="133" t="s">
        <v>262</v>
      </c>
      <c r="H101" s="133" t="s">
        <v>545</v>
      </c>
      <c r="I101" s="133" t="s">
        <v>545</v>
      </c>
      <c r="J101" s="130" t="s">
        <v>246</v>
      </c>
      <c r="K101" s="144" t="s">
        <v>867</v>
      </c>
      <c r="L101" s="134" t="s">
        <v>161</v>
      </c>
      <c r="M101" s="134">
        <v>0</v>
      </c>
      <c r="N101" s="134">
        <v>0</v>
      </c>
      <c r="O101" s="134">
        <v>0</v>
      </c>
      <c r="P101" s="134">
        <v>0</v>
      </c>
      <c r="Q101" s="130">
        <v>0</v>
      </c>
      <c r="R101" s="144">
        <v>0</v>
      </c>
      <c r="S101" s="144">
        <v>0</v>
      </c>
      <c r="T101" s="131"/>
      <c r="U101" s="131"/>
      <c r="V101" s="131"/>
      <c r="W101" s="131"/>
      <c r="X101" s="131"/>
      <c r="Y101" s="131"/>
      <c r="Z101" s="131"/>
      <c r="AA101" s="131"/>
      <c r="AB101" s="131"/>
      <c r="AC101" s="131"/>
      <c r="AD101" s="131"/>
      <c r="AE101" s="131"/>
    </row>
    <row r="102" spans="1:31" x14ac:dyDescent="0.15">
      <c r="A102" s="130">
        <v>102</v>
      </c>
      <c r="B102" s="133" t="s">
        <v>517</v>
      </c>
      <c r="C102" s="133" t="s">
        <v>851</v>
      </c>
      <c r="D102" s="133" t="s">
        <v>548</v>
      </c>
      <c r="E102" s="133" t="s">
        <v>536</v>
      </c>
      <c r="F102" s="130"/>
      <c r="G102" s="133" t="s">
        <v>94</v>
      </c>
      <c r="H102" s="133" t="s">
        <v>545</v>
      </c>
      <c r="I102" s="133" t="s">
        <v>548</v>
      </c>
      <c r="J102" s="130" t="s">
        <v>246</v>
      </c>
      <c r="K102" s="133" t="s">
        <v>161</v>
      </c>
      <c r="L102" s="144" t="s">
        <v>867</v>
      </c>
      <c r="M102" s="134">
        <v>0</v>
      </c>
      <c r="N102" s="134">
        <v>0</v>
      </c>
      <c r="O102" s="133">
        <v>0</v>
      </c>
      <c r="P102" s="134">
        <v>0</v>
      </c>
      <c r="Q102" s="130">
        <v>0</v>
      </c>
      <c r="R102" s="134">
        <v>0</v>
      </c>
      <c r="S102" s="130">
        <v>0</v>
      </c>
      <c r="T102" s="131"/>
      <c r="U102" s="131"/>
      <c r="V102" s="131"/>
      <c r="W102" s="131"/>
      <c r="X102" s="131"/>
      <c r="Y102" s="131"/>
      <c r="Z102" s="131"/>
      <c r="AA102" s="131"/>
      <c r="AB102" s="131"/>
      <c r="AC102" s="131"/>
      <c r="AD102" s="131"/>
      <c r="AE102" s="131"/>
    </row>
    <row r="103" spans="1:31" x14ac:dyDescent="0.15">
      <c r="A103" s="130">
        <v>103</v>
      </c>
      <c r="B103" s="132" t="s">
        <v>517</v>
      </c>
      <c r="C103" s="133" t="s">
        <v>548</v>
      </c>
      <c r="D103" s="133" t="s">
        <v>539</v>
      </c>
      <c r="E103" s="133" t="s">
        <v>88</v>
      </c>
      <c r="F103" s="133" t="s">
        <v>90</v>
      </c>
      <c r="G103" s="133" t="s">
        <v>94</v>
      </c>
      <c r="H103" s="133" t="s">
        <v>262</v>
      </c>
      <c r="I103" s="133" t="s">
        <v>548</v>
      </c>
      <c r="J103" s="130" t="s">
        <v>246</v>
      </c>
      <c r="K103" s="133">
        <v>0</v>
      </c>
      <c r="L103" s="134">
        <v>0</v>
      </c>
      <c r="M103" s="134">
        <v>0</v>
      </c>
      <c r="N103" s="134">
        <v>0</v>
      </c>
      <c r="O103" s="134">
        <v>0</v>
      </c>
      <c r="P103" s="134">
        <v>0</v>
      </c>
      <c r="Q103" s="130">
        <v>0</v>
      </c>
      <c r="R103" s="134">
        <v>0</v>
      </c>
      <c r="S103" s="130">
        <v>0</v>
      </c>
      <c r="T103" s="131"/>
      <c r="U103" s="131"/>
      <c r="V103" s="131"/>
      <c r="W103" s="131"/>
      <c r="X103" s="131"/>
      <c r="Y103" s="131"/>
      <c r="Z103" s="131"/>
      <c r="AA103" s="131"/>
      <c r="AB103" s="131"/>
      <c r="AC103" s="131"/>
      <c r="AD103" s="131"/>
      <c r="AE103" s="131"/>
    </row>
    <row r="104" spans="1:31" x14ac:dyDescent="0.15">
      <c r="A104" s="130">
        <v>104</v>
      </c>
      <c r="B104" s="130"/>
      <c r="C104" s="133" t="s">
        <v>532</v>
      </c>
      <c r="D104" s="133" t="s">
        <v>856</v>
      </c>
      <c r="E104" s="133" t="s">
        <v>858</v>
      </c>
      <c r="F104" s="133" t="s">
        <v>97</v>
      </c>
      <c r="G104" s="133" t="s">
        <v>870</v>
      </c>
      <c r="H104" s="133"/>
      <c r="I104" s="133"/>
      <c r="J104" s="130" t="s">
        <v>246</v>
      </c>
      <c r="K104" s="133" t="s">
        <v>540</v>
      </c>
      <c r="L104" s="134" t="s">
        <v>98</v>
      </c>
      <c r="M104" s="134">
        <v>0</v>
      </c>
      <c r="N104" s="134">
        <v>0</v>
      </c>
      <c r="O104" s="134">
        <v>0</v>
      </c>
      <c r="P104" s="134">
        <v>0</v>
      </c>
      <c r="Q104" s="130" t="s">
        <v>529</v>
      </c>
      <c r="R104" s="134" t="s">
        <v>845</v>
      </c>
      <c r="S104" s="130" t="s">
        <v>860</v>
      </c>
      <c r="T104" s="131"/>
      <c r="U104" s="131"/>
      <c r="V104" s="131"/>
      <c r="W104" s="131"/>
      <c r="X104" s="131"/>
      <c r="Y104" s="131"/>
      <c r="Z104" s="131"/>
      <c r="AA104" s="131"/>
      <c r="AB104" s="131"/>
      <c r="AC104" s="131"/>
      <c r="AD104" s="131"/>
      <c r="AE104" s="131"/>
    </row>
    <row r="105" spans="1:31" x14ac:dyDescent="0.15">
      <c r="A105" s="130">
        <v>105</v>
      </c>
      <c r="B105" s="132" t="s">
        <v>851</v>
      </c>
      <c r="C105" s="133" t="s">
        <v>858</v>
      </c>
      <c r="D105" s="133" t="s">
        <v>88</v>
      </c>
      <c r="E105" s="133" t="s">
        <v>860</v>
      </c>
      <c r="F105" s="133" t="s">
        <v>547</v>
      </c>
      <c r="G105" s="133" t="s">
        <v>94</v>
      </c>
      <c r="H105" s="133" t="s">
        <v>96</v>
      </c>
      <c r="I105" s="133" t="s">
        <v>97</v>
      </c>
      <c r="J105" s="130" t="s">
        <v>246</v>
      </c>
      <c r="K105" s="133">
        <v>0</v>
      </c>
      <c r="L105" s="134">
        <v>0</v>
      </c>
      <c r="M105" s="134">
        <v>0</v>
      </c>
      <c r="N105" s="134">
        <v>0</v>
      </c>
      <c r="O105" s="134">
        <v>0</v>
      </c>
      <c r="P105" s="134">
        <v>0</v>
      </c>
      <c r="Q105" s="130">
        <v>0</v>
      </c>
      <c r="R105" s="134">
        <v>0</v>
      </c>
      <c r="S105" s="130">
        <v>0</v>
      </c>
      <c r="T105" s="131"/>
      <c r="U105" s="131"/>
      <c r="V105" s="131"/>
      <c r="W105" s="131"/>
      <c r="X105" s="131"/>
      <c r="Y105" s="131"/>
      <c r="Z105" s="131"/>
      <c r="AA105" s="131"/>
      <c r="AB105" s="131"/>
      <c r="AC105" s="131"/>
      <c r="AD105" s="131"/>
      <c r="AE105" s="131"/>
    </row>
    <row r="106" spans="1:31" x14ac:dyDescent="0.15">
      <c r="A106" s="130">
        <v>106</v>
      </c>
      <c r="B106" s="132"/>
      <c r="C106" s="133" t="s">
        <v>566</v>
      </c>
      <c r="D106" s="133" t="s">
        <v>88</v>
      </c>
      <c r="E106" s="133" t="s">
        <v>545</v>
      </c>
      <c r="F106" s="133" t="s">
        <v>545</v>
      </c>
      <c r="G106" s="133" t="s">
        <v>545</v>
      </c>
      <c r="H106" s="133" t="s">
        <v>545</v>
      </c>
      <c r="I106" s="133" t="s">
        <v>545</v>
      </c>
      <c r="J106" s="130" t="s">
        <v>246</v>
      </c>
      <c r="K106" s="133" t="s">
        <v>536</v>
      </c>
      <c r="L106" s="134" t="s">
        <v>861</v>
      </c>
      <c r="M106" s="134">
        <v>0</v>
      </c>
      <c r="N106" s="134">
        <v>0</v>
      </c>
      <c r="O106" s="134">
        <v>0</v>
      </c>
      <c r="P106" s="134">
        <v>0</v>
      </c>
      <c r="Q106" s="130">
        <v>0</v>
      </c>
      <c r="R106" s="134">
        <v>0</v>
      </c>
      <c r="S106" s="130">
        <v>0</v>
      </c>
      <c r="T106" s="131"/>
      <c r="U106" s="131"/>
      <c r="V106" s="131"/>
      <c r="W106" s="131"/>
      <c r="X106" s="131"/>
      <c r="Y106" s="131"/>
      <c r="Z106" s="131"/>
      <c r="AA106" s="131"/>
      <c r="AB106" s="131"/>
      <c r="AC106" s="131"/>
      <c r="AD106" s="131"/>
      <c r="AE106" s="131"/>
    </row>
    <row r="107" spans="1:31" x14ac:dyDescent="0.15">
      <c r="A107" s="130">
        <v>107</v>
      </c>
      <c r="B107" s="132" t="s">
        <v>79</v>
      </c>
      <c r="C107" s="133" t="s">
        <v>532</v>
      </c>
      <c r="D107" s="133"/>
      <c r="E107" s="133" t="s">
        <v>856</v>
      </c>
      <c r="F107" s="133" t="s">
        <v>268</v>
      </c>
      <c r="G107" s="133" t="s">
        <v>533</v>
      </c>
      <c r="H107" s="133" t="s">
        <v>98</v>
      </c>
      <c r="I107" s="133"/>
      <c r="J107" s="133" t="s">
        <v>537</v>
      </c>
      <c r="K107" s="133" t="s">
        <v>539</v>
      </c>
      <c r="L107" s="134" t="s">
        <v>90</v>
      </c>
      <c r="M107" s="134">
        <v>0</v>
      </c>
      <c r="N107" s="134">
        <v>0</v>
      </c>
      <c r="O107" s="134">
        <v>0</v>
      </c>
      <c r="P107" s="134">
        <v>0</v>
      </c>
      <c r="Q107" s="133" t="s">
        <v>530</v>
      </c>
      <c r="R107" s="134" t="s">
        <v>83</v>
      </c>
      <c r="S107" s="130" t="s">
        <v>871</v>
      </c>
      <c r="T107" s="131"/>
      <c r="U107" s="131"/>
      <c r="V107" s="131"/>
      <c r="W107" s="131"/>
      <c r="X107" s="131"/>
      <c r="Y107" s="131"/>
      <c r="Z107" s="131"/>
      <c r="AA107" s="131"/>
      <c r="AB107" s="131"/>
      <c r="AC107" s="131"/>
      <c r="AD107" s="131"/>
      <c r="AE107" s="131"/>
    </row>
    <row r="108" spans="1:31" x14ac:dyDescent="0.15">
      <c r="A108" s="130">
        <v>108</v>
      </c>
      <c r="B108" s="133" t="s">
        <v>79</v>
      </c>
      <c r="C108" s="130"/>
      <c r="D108" s="133" t="s">
        <v>88</v>
      </c>
      <c r="E108" s="133" t="s">
        <v>864</v>
      </c>
      <c r="F108" s="133" t="s">
        <v>91</v>
      </c>
      <c r="G108" s="133" t="s">
        <v>262</v>
      </c>
      <c r="H108" s="133" t="s">
        <v>98</v>
      </c>
      <c r="I108" s="133" t="s">
        <v>870</v>
      </c>
      <c r="J108" s="130" t="s">
        <v>246</v>
      </c>
      <c r="K108" s="133" t="s">
        <v>856</v>
      </c>
      <c r="L108" s="134" t="s">
        <v>99</v>
      </c>
      <c r="M108" s="134">
        <v>0</v>
      </c>
      <c r="N108" s="134">
        <v>0</v>
      </c>
      <c r="O108" s="134">
        <v>0</v>
      </c>
      <c r="P108" s="134">
        <v>0</v>
      </c>
      <c r="Q108" s="130">
        <v>0</v>
      </c>
      <c r="R108" s="134">
        <v>0</v>
      </c>
      <c r="S108" s="130">
        <v>0</v>
      </c>
      <c r="T108" s="131"/>
      <c r="U108" s="131"/>
      <c r="V108" s="131"/>
      <c r="W108" s="131"/>
      <c r="X108" s="131"/>
      <c r="Y108" s="131"/>
      <c r="Z108" s="131"/>
      <c r="AA108" s="131"/>
      <c r="AB108" s="131"/>
      <c r="AC108" s="131"/>
      <c r="AD108" s="131"/>
      <c r="AE108" s="131"/>
    </row>
    <row r="109" spans="1:31" x14ac:dyDescent="0.15">
      <c r="A109" s="130">
        <v>109</v>
      </c>
      <c r="B109" s="132" t="s">
        <v>517</v>
      </c>
      <c r="C109" s="133" t="s">
        <v>535</v>
      </c>
      <c r="D109" s="133" t="s">
        <v>547</v>
      </c>
      <c r="E109" s="133" t="s">
        <v>195</v>
      </c>
      <c r="F109" s="133" t="s">
        <v>91</v>
      </c>
      <c r="G109" s="133" t="s">
        <v>94</v>
      </c>
      <c r="H109" s="133" t="s">
        <v>854</v>
      </c>
      <c r="I109" s="133" t="s">
        <v>855</v>
      </c>
      <c r="J109" s="130" t="s">
        <v>246</v>
      </c>
      <c r="K109" s="133">
        <v>0</v>
      </c>
      <c r="L109" s="134">
        <v>0</v>
      </c>
      <c r="M109" s="134">
        <v>0</v>
      </c>
      <c r="N109" s="134">
        <v>0</v>
      </c>
      <c r="O109" s="134">
        <v>0</v>
      </c>
      <c r="P109" s="134">
        <v>0</v>
      </c>
      <c r="Q109" s="130">
        <v>0</v>
      </c>
      <c r="R109" s="134">
        <v>0</v>
      </c>
      <c r="S109" s="130">
        <v>0</v>
      </c>
      <c r="T109" s="131"/>
      <c r="U109" s="131"/>
      <c r="V109" s="131"/>
      <c r="W109" s="131"/>
      <c r="X109" s="131"/>
      <c r="Y109" s="131"/>
      <c r="Z109" s="131"/>
      <c r="AA109" s="131"/>
      <c r="AB109" s="131"/>
      <c r="AC109" s="131"/>
      <c r="AD109" s="131"/>
      <c r="AE109" s="131"/>
    </row>
    <row r="110" spans="1:31" x14ac:dyDescent="0.15">
      <c r="A110" s="130">
        <v>110</v>
      </c>
      <c r="B110" s="133" t="s">
        <v>517</v>
      </c>
      <c r="C110" s="133" t="s">
        <v>548</v>
      </c>
      <c r="D110" s="133" t="s">
        <v>900</v>
      </c>
      <c r="E110" s="133" t="s">
        <v>7</v>
      </c>
      <c r="F110" s="133" t="s">
        <v>88</v>
      </c>
      <c r="G110" s="133" t="s">
        <v>92</v>
      </c>
      <c r="H110" s="133" t="s">
        <v>94</v>
      </c>
      <c r="I110" s="133" t="s">
        <v>548</v>
      </c>
      <c r="J110" s="130" t="s">
        <v>246</v>
      </c>
      <c r="K110" s="133">
        <v>0</v>
      </c>
      <c r="L110" s="134">
        <v>0</v>
      </c>
      <c r="M110" s="134">
        <v>0</v>
      </c>
      <c r="N110" s="134">
        <v>0</v>
      </c>
      <c r="O110" s="134">
        <v>0</v>
      </c>
      <c r="P110" s="134">
        <v>0</v>
      </c>
      <c r="Q110" s="130">
        <v>0</v>
      </c>
      <c r="R110" s="134">
        <v>0</v>
      </c>
      <c r="S110" s="130">
        <v>0</v>
      </c>
      <c r="T110" s="131"/>
      <c r="U110" s="131"/>
      <c r="V110" s="131"/>
      <c r="W110" s="131"/>
      <c r="X110" s="131"/>
      <c r="Y110" s="131"/>
      <c r="Z110" s="131"/>
      <c r="AA110" s="131"/>
      <c r="AB110" s="131"/>
      <c r="AC110" s="131"/>
      <c r="AD110" s="131"/>
      <c r="AE110" s="131"/>
    </row>
    <row r="111" spans="1:31" x14ac:dyDescent="0.15">
      <c r="A111" s="130">
        <v>111</v>
      </c>
      <c r="B111" s="132" t="s">
        <v>517</v>
      </c>
      <c r="C111" s="133" t="s">
        <v>851</v>
      </c>
      <c r="D111" s="133" t="s">
        <v>532</v>
      </c>
      <c r="E111" s="133" t="s">
        <v>88</v>
      </c>
      <c r="F111" s="133" t="s">
        <v>548</v>
      </c>
      <c r="G111" s="133" t="s">
        <v>94</v>
      </c>
      <c r="H111" s="133" t="s">
        <v>545</v>
      </c>
      <c r="I111" s="133" t="s">
        <v>548</v>
      </c>
      <c r="J111" s="130" t="s">
        <v>246</v>
      </c>
      <c r="K111" s="133">
        <v>0</v>
      </c>
      <c r="L111" s="134">
        <v>0</v>
      </c>
      <c r="M111" s="134">
        <v>0</v>
      </c>
      <c r="N111" s="134">
        <v>0</v>
      </c>
      <c r="O111" s="134">
        <v>0</v>
      </c>
      <c r="P111" s="134">
        <v>0</v>
      </c>
      <c r="Q111" s="130">
        <v>0</v>
      </c>
      <c r="R111" s="134">
        <v>0</v>
      </c>
      <c r="S111" s="130">
        <v>0</v>
      </c>
      <c r="T111" s="131"/>
      <c r="U111" s="131"/>
      <c r="V111" s="131"/>
      <c r="W111" s="131"/>
      <c r="X111" s="131"/>
      <c r="Y111" s="131"/>
      <c r="Z111" s="131"/>
      <c r="AA111" s="131"/>
      <c r="AB111" s="131"/>
      <c r="AC111" s="131"/>
      <c r="AD111" s="131"/>
      <c r="AE111" s="131"/>
    </row>
    <row r="112" spans="1:31" x14ac:dyDescent="0.15">
      <c r="A112" s="130">
        <v>112</v>
      </c>
      <c r="B112" s="133" t="s">
        <v>517</v>
      </c>
      <c r="C112" s="133" t="s">
        <v>544</v>
      </c>
      <c r="D112" s="133" t="s">
        <v>7</v>
      </c>
      <c r="E112" s="130"/>
      <c r="F112" s="133" t="s">
        <v>88</v>
      </c>
      <c r="G112" s="133" t="s">
        <v>547</v>
      </c>
      <c r="H112" s="133" t="s">
        <v>545</v>
      </c>
      <c r="I112" s="133" t="s">
        <v>545</v>
      </c>
      <c r="J112" s="130" t="s">
        <v>246</v>
      </c>
      <c r="K112" s="133" t="s">
        <v>161</v>
      </c>
      <c r="L112" s="144" t="s">
        <v>867</v>
      </c>
      <c r="M112" s="134">
        <v>0</v>
      </c>
      <c r="N112" s="134">
        <v>0</v>
      </c>
      <c r="O112" s="134">
        <v>0</v>
      </c>
      <c r="P112" s="134">
        <v>0</v>
      </c>
      <c r="Q112" s="130">
        <v>0</v>
      </c>
      <c r="R112" s="134">
        <v>0</v>
      </c>
      <c r="S112" s="130">
        <v>0</v>
      </c>
      <c r="T112" s="131"/>
      <c r="U112" s="131"/>
      <c r="V112" s="131"/>
      <c r="W112" s="131"/>
      <c r="X112" s="131"/>
      <c r="Y112" s="131"/>
      <c r="Z112" s="131"/>
      <c r="AA112" s="131"/>
      <c r="AB112" s="131"/>
      <c r="AC112" s="131"/>
      <c r="AD112" s="131"/>
      <c r="AE112" s="131"/>
    </row>
    <row r="113" spans="1:31" x14ac:dyDescent="0.15">
      <c r="A113" s="130">
        <v>113</v>
      </c>
      <c r="B113" s="132" t="s">
        <v>517</v>
      </c>
      <c r="C113" s="133" t="s">
        <v>860</v>
      </c>
      <c r="D113" s="133" t="s">
        <v>7</v>
      </c>
      <c r="E113" s="133" t="s">
        <v>548</v>
      </c>
      <c r="F113" s="133" t="s">
        <v>94</v>
      </c>
      <c r="G113" s="133" t="s">
        <v>545</v>
      </c>
      <c r="H113" s="133" t="s">
        <v>545</v>
      </c>
      <c r="I113" s="133" t="s">
        <v>548</v>
      </c>
      <c r="J113" s="130" t="s">
        <v>246</v>
      </c>
      <c r="K113" s="133">
        <v>0</v>
      </c>
      <c r="L113" s="134">
        <v>0</v>
      </c>
      <c r="M113" s="134">
        <v>0</v>
      </c>
      <c r="N113" s="134">
        <v>0</v>
      </c>
      <c r="O113" s="134">
        <v>0</v>
      </c>
      <c r="P113" s="134">
        <v>0</v>
      </c>
      <c r="Q113" s="130">
        <v>0</v>
      </c>
      <c r="R113" s="134">
        <v>0</v>
      </c>
      <c r="S113" s="130">
        <v>0</v>
      </c>
      <c r="T113" s="131"/>
      <c r="U113" s="131"/>
      <c r="V113" s="131"/>
      <c r="W113" s="131"/>
      <c r="X113" s="131"/>
      <c r="Y113" s="131"/>
      <c r="Z113" s="131"/>
      <c r="AA113" s="131"/>
      <c r="AB113" s="131"/>
      <c r="AC113" s="131"/>
      <c r="AD113" s="131"/>
      <c r="AE113" s="131"/>
    </row>
    <row r="114" spans="1:31" x14ac:dyDescent="0.15">
      <c r="A114" s="130">
        <v>114</v>
      </c>
      <c r="B114" s="133" t="s">
        <v>521</v>
      </c>
      <c r="C114" s="133" t="s">
        <v>548</v>
      </c>
      <c r="D114" s="133" t="s">
        <v>94</v>
      </c>
      <c r="E114" s="133" t="s">
        <v>97</v>
      </c>
      <c r="F114" s="133" t="s">
        <v>546</v>
      </c>
      <c r="G114" s="133" t="s">
        <v>548</v>
      </c>
      <c r="H114" s="133" t="s">
        <v>546</v>
      </c>
      <c r="I114" s="133" t="s">
        <v>546</v>
      </c>
      <c r="J114" s="130" t="s">
        <v>246</v>
      </c>
      <c r="K114" s="133">
        <v>0</v>
      </c>
      <c r="L114" s="134">
        <v>0</v>
      </c>
      <c r="M114" s="134">
        <v>0</v>
      </c>
      <c r="N114" s="134">
        <v>0</v>
      </c>
      <c r="O114" s="134">
        <v>0</v>
      </c>
      <c r="P114" s="134">
        <v>0</v>
      </c>
      <c r="Q114" s="130">
        <v>0</v>
      </c>
      <c r="R114" s="134">
        <v>0</v>
      </c>
      <c r="S114" s="130">
        <v>0</v>
      </c>
      <c r="T114" s="131"/>
      <c r="U114" s="131"/>
      <c r="V114" s="131"/>
      <c r="W114" s="131"/>
      <c r="X114" s="131"/>
      <c r="Y114" s="131"/>
      <c r="Z114" s="131"/>
      <c r="AA114" s="131"/>
      <c r="AB114" s="131"/>
      <c r="AC114" s="131"/>
      <c r="AD114" s="131"/>
      <c r="AE114" s="131"/>
    </row>
    <row r="115" spans="1:31" x14ac:dyDescent="0.15">
      <c r="A115" s="130">
        <v>115</v>
      </c>
      <c r="B115" s="133" t="s">
        <v>279</v>
      </c>
      <c r="C115" s="133" t="s">
        <v>532</v>
      </c>
      <c r="D115" s="133" t="s">
        <v>268</v>
      </c>
      <c r="E115" s="133" t="s">
        <v>864</v>
      </c>
      <c r="F115" s="133" t="s">
        <v>197</v>
      </c>
      <c r="G115" s="133" t="s">
        <v>854</v>
      </c>
      <c r="H115" s="133" t="s">
        <v>855</v>
      </c>
      <c r="I115" s="130" t="s">
        <v>873</v>
      </c>
      <c r="J115" s="133"/>
      <c r="K115" s="134">
        <v>0</v>
      </c>
      <c r="L115" s="134">
        <v>0</v>
      </c>
      <c r="M115" s="134">
        <v>0</v>
      </c>
      <c r="N115" s="134">
        <v>0</v>
      </c>
      <c r="O115" s="134">
        <v>0</v>
      </c>
      <c r="P115" s="134">
        <v>0</v>
      </c>
      <c r="Q115" s="134">
        <v>0</v>
      </c>
      <c r="R115" s="130">
        <v>0</v>
      </c>
      <c r="S115" s="130">
        <v>0</v>
      </c>
      <c r="T115" s="131"/>
      <c r="U115" s="131"/>
      <c r="V115" s="131"/>
      <c r="W115" s="131"/>
      <c r="X115" s="131"/>
      <c r="Y115" s="131"/>
      <c r="Z115" s="131"/>
      <c r="AA115" s="131"/>
      <c r="AB115" s="131"/>
      <c r="AC115" s="131"/>
      <c r="AD115" s="131"/>
      <c r="AE115" s="131"/>
    </row>
    <row r="116" spans="1:31" x14ac:dyDescent="0.15">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row>
    <row r="117" spans="1:31" x14ac:dyDescent="0.15">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row>
    <row r="118" spans="1:31" x14ac:dyDescent="0.15">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row>
    <row r="119" spans="1:31" x14ac:dyDescent="0.15">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row>
    <row r="120" spans="1:31" x14ac:dyDescent="0.15">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row>
    <row r="121" spans="1:31" x14ac:dyDescent="0.15">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xr:uid="{00000000-0002-0000-0A00-000000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xr:uid="{00000000-0002-0000-0A00-000001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xr:uid="{00000000-0002-0000-0A00-000002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6"/>
  <sheetViews>
    <sheetView showGridLines="0" topLeftCell="A3" workbookViewId="0">
      <selection activeCell="F24" sqref="F24"/>
    </sheetView>
  </sheetViews>
  <sheetFormatPr defaultColWidth="8.28125" defaultRowHeight="16.5" x14ac:dyDescent="0.15"/>
  <cols>
    <col min="1" max="1" width="8.28125" style="1"/>
    <col min="2" max="2" width="12.9375" style="1" customWidth="1"/>
    <col min="3" max="10" width="8.28125" style="1"/>
    <col min="11" max="11" width="11.2578125" style="1" bestFit="1" customWidth="1"/>
    <col min="12" max="16384" width="8.28125" style="1"/>
  </cols>
  <sheetData>
    <row r="1" spans="1:16" ht="17.25" thickBot="1" x14ac:dyDescent="0.2">
      <c r="A1" s="608" t="s">
        <v>266</v>
      </c>
      <c r="B1" s="608"/>
      <c r="C1" s="608"/>
      <c r="D1" s="608"/>
      <c r="E1" s="608"/>
      <c r="F1" s="608"/>
      <c r="G1" s="608"/>
      <c r="H1" s="608"/>
      <c r="I1" s="608"/>
      <c r="J1" s="608"/>
      <c r="K1" s="608"/>
      <c r="L1" s="608"/>
      <c r="M1" s="608"/>
      <c r="N1" s="608"/>
      <c r="O1" s="608"/>
      <c r="P1" s="608"/>
    </row>
    <row r="2" spans="1:16" s="2" customFormat="1" x14ac:dyDescent="0.15">
      <c r="B2" s="609" t="s">
        <v>182</v>
      </c>
      <c r="C2" s="610"/>
      <c r="D2" s="233"/>
      <c r="E2" s="609" t="s">
        <v>8</v>
      </c>
      <c r="F2" s="610"/>
      <c r="G2" s="233"/>
      <c r="H2" s="609" t="s">
        <v>12</v>
      </c>
      <c r="I2" s="610"/>
      <c r="J2" s="233"/>
      <c r="K2" s="609" t="s">
        <v>58</v>
      </c>
      <c r="L2" s="610"/>
      <c r="M2" s="210"/>
      <c r="N2" s="2" t="s">
        <v>1137</v>
      </c>
      <c r="P2" s="210"/>
    </row>
    <row r="3" spans="1:16" x14ac:dyDescent="0.15">
      <c r="A3" s="210"/>
      <c r="B3" s="239" t="s">
        <v>21</v>
      </c>
      <c r="C3" s="240" t="s">
        <v>22</v>
      </c>
      <c r="D3" s="241"/>
      <c r="E3" s="239" t="s">
        <v>21</v>
      </c>
      <c r="F3" s="240" t="s">
        <v>22</v>
      </c>
      <c r="G3" s="241"/>
      <c r="H3" s="239" t="s">
        <v>21</v>
      </c>
      <c r="I3" s="240" t="s">
        <v>22</v>
      </c>
      <c r="J3" s="241"/>
      <c r="K3" s="239" t="s">
        <v>21</v>
      </c>
      <c r="L3" s="240" t="s">
        <v>22</v>
      </c>
      <c r="M3" s="210"/>
      <c r="N3" s="2" t="s">
        <v>21</v>
      </c>
      <c r="O3" s="2" t="s">
        <v>22</v>
      </c>
      <c r="P3" s="210"/>
    </row>
    <row r="4" spans="1:16" x14ac:dyDescent="0.15">
      <c r="A4" s="210"/>
      <c r="B4" s="235" t="s">
        <v>13</v>
      </c>
      <c r="C4" s="242">
        <v>5</v>
      </c>
      <c r="D4" s="234"/>
      <c r="E4" s="235" t="s">
        <v>15</v>
      </c>
      <c r="F4" s="242">
        <v>1</v>
      </c>
      <c r="G4" s="234"/>
      <c r="H4" s="235" t="s">
        <v>67</v>
      </c>
      <c r="I4" s="242">
        <v>5</v>
      </c>
      <c r="J4" s="234"/>
      <c r="K4" s="235" t="s">
        <v>103</v>
      </c>
      <c r="L4" s="242">
        <v>25</v>
      </c>
      <c r="M4" s="210"/>
      <c r="N4" s="2" t="s">
        <v>99</v>
      </c>
      <c r="O4" s="2">
        <f>人物卡!J48</f>
        <v>20</v>
      </c>
      <c r="P4" s="210"/>
    </row>
    <row r="5" spans="1:16" x14ac:dyDescent="0.15">
      <c r="A5" s="210"/>
      <c r="B5" s="236" t="s">
        <v>251</v>
      </c>
      <c r="C5" s="243">
        <v>5</v>
      </c>
      <c r="D5" s="234"/>
      <c r="E5" s="236" t="s">
        <v>53</v>
      </c>
      <c r="F5" s="243">
        <v>1</v>
      </c>
      <c r="G5" s="234"/>
      <c r="H5" s="236" t="s">
        <v>68</v>
      </c>
      <c r="I5" s="243">
        <v>10</v>
      </c>
      <c r="J5" s="234"/>
      <c r="K5" s="236" t="s">
        <v>49</v>
      </c>
      <c r="L5" s="243">
        <v>15</v>
      </c>
      <c r="M5" s="210"/>
      <c r="N5" s="2" t="s">
        <v>84</v>
      </c>
      <c r="O5" s="233">
        <f>人物卡!J30</f>
        <v>90</v>
      </c>
      <c r="P5" s="210"/>
    </row>
    <row r="6" spans="1:16" x14ac:dyDescent="0.15">
      <c r="A6" s="210"/>
      <c r="B6" s="235" t="s">
        <v>14</v>
      </c>
      <c r="C6" s="242">
        <v>5</v>
      </c>
      <c r="D6" s="234"/>
      <c r="E6" s="235" t="s">
        <v>47</v>
      </c>
      <c r="F6" s="242">
        <v>1</v>
      </c>
      <c r="G6" s="234"/>
      <c r="H6" s="235" t="s">
        <v>59</v>
      </c>
      <c r="I6" s="242">
        <v>25</v>
      </c>
      <c r="J6" s="234"/>
      <c r="K6" s="235" t="s">
        <v>193</v>
      </c>
      <c r="L6" s="242">
        <v>15</v>
      </c>
      <c r="M6" s="210"/>
      <c r="N6" s="2" t="s">
        <v>820</v>
      </c>
      <c r="O6" s="233">
        <f>人物卡!J55</f>
        <v>1</v>
      </c>
      <c r="P6" s="210"/>
    </row>
    <row r="7" spans="1:16" x14ac:dyDescent="0.15">
      <c r="A7" s="210"/>
      <c r="B7" s="236" t="s">
        <v>252</v>
      </c>
      <c r="C7" s="243">
        <v>5</v>
      </c>
      <c r="D7" s="234"/>
      <c r="E7" s="236" t="s">
        <v>54</v>
      </c>
      <c r="F7" s="243">
        <v>1</v>
      </c>
      <c r="G7" s="234"/>
      <c r="H7" s="236" t="s">
        <v>70</v>
      </c>
      <c r="I7" s="243">
        <v>15</v>
      </c>
      <c r="J7" s="234"/>
      <c r="K7" s="236" t="s">
        <v>50</v>
      </c>
      <c r="L7" s="243">
        <v>10</v>
      </c>
      <c r="M7" s="210"/>
      <c r="N7" s="2"/>
      <c r="O7" s="2"/>
      <c r="P7" s="210"/>
    </row>
    <row r="8" spans="1:16" x14ac:dyDescent="0.15">
      <c r="A8" s="210"/>
      <c r="B8" s="235" t="s">
        <v>250</v>
      </c>
      <c r="C8" s="242">
        <v>5</v>
      </c>
      <c r="D8" s="234"/>
      <c r="E8" s="235" t="s">
        <v>48</v>
      </c>
      <c r="F8" s="242">
        <v>1</v>
      </c>
      <c r="G8" s="234"/>
      <c r="H8" s="235" t="s">
        <v>24</v>
      </c>
      <c r="I8" s="242">
        <v>20</v>
      </c>
      <c r="J8" s="234"/>
      <c r="K8" s="235" t="s">
        <v>69</v>
      </c>
      <c r="L8" s="242">
        <v>10</v>
      </c>
      <c r="M8" s="210"/>
      <c r="N8" s="210"/>
      <c r="O8" s="210"/>
      <c r="P8" s="210"/>
    </row>
    <row r="9" spans="1:16" x14ac:dyDescent="0.15">
      <c r="B9" s="236" t="s">
        <v>178</v>
      </c>
      <c r="C9" s="243">
        <v>5</v>
      </c>
      <c r="D9" s="234"/>
      <c r="E9" s="236" t="s">
        <v>55</v>
      </c>
      <c r="F9" s="243">
        <v>1</v>
      </c>
      <c r="G9" s="234"/>
      <c r="H9" s="236" t="s">
        <v>603</v>
      </c>
      <c r="I9" s="243">
        <v>15</v>
      </c>
      <c r="J9" s="234"/>
      <c r="K9" s="236" t="s">
        <v>51</v>
      </c>
      <c r="L9" s="243">
        <v>20</v>
      </c>
      <c r="M9" s="129"/>
      <c r="N9" s="210"/>
      <c r="O9" s="210"/>
      <c r="P9" s="129"/>
    </row>
    <row r="10" spans="1:16" ht="17.25" thickBot="1" x14ac:dyDescent="0.2">
      <c r="B10" s="235" t="s">
        <v>254</v>
      </c>
      <c r="C10" s="242">
        <v>5</v>
      </c>
      <c r="D10" s="234"/>
      <c r="E10" s="235" t="s">
        <v>177</v>
      </c>
      <c r="F10" s="242">
        <v>1</v>
      </c>
      <c r="G10" s="234"/>
      <c r="H10" s="235" t="s">
        <v>60</v>
      </c>
      <c r="I10" s="242">
        <v>10</v>
      </c>
      <c r="J10" s="234"/>
      <c r="K10" s="237" t="s">
        <v>52</v>
      </c>
      <c r="L10" s="244">
        <v>10</v>
      </c>
      <c r="M10" s="129"/>
      <c r="N10" s="129"/>
      <c r="O10" s="129"/>
      <c r="P10" s="129"/>
    </row>
    <row r="11" spans="1:16" ht="17.25" thickBot="1" x14ac:dyDescent="0.2">
      <c r="B11" s="236" t="s">
        <v>174</v>
      </c>
      <c r="C11" s="243">
        <v>5</v>
      </c>
      <c r="D11" s="234"/>
      <c r="E11" s="236" t="s">
        <v>56</v>
      </c>
      <c r="F11" s="243">
        <v>1</v>
      </c>
      <c r="G11" s="234"/>
      <c r="H11" s="238" t="s">
        <v>23</v>
      </c>
      <c r="I11" s="245">
        <v>20</v>
      </c>
      <c r="J11" s="234"/>
      <c r="K11" s="234"/>
      <c r="L11" s="234"/>
    </row>
    <row r="12" spans="1:16" x14ac:dyDescent="0.15">
      <c r="B12" s="235" t="s">
        <v>253</v>
      </c>
      <c r="C12" s="242">
        <v>5</v>
      </c>
      <c r="D12" s="234"/>
      <c r="E12" s="235" t="s">
        <v>16</v>
      </c>
      <c r="F12" s="242">
        <v>1</v>
      </c>
      <c r="G12" s="234"/>
      <c r="H12" s="234"/>
      <c r="I12" s="234"/>
      <c r="J12" s="234"/>
      <c r="K12" s="234"/>
      <c r="L12" s="234"/>
    </row>
    <row r="13" spans="1:16" x14ac:dyDescent="0.15">
      <c r="B13" s="236" t="s">
        <v>179</v>
      </c>
      <c r="C13" s="243">
        <v>5</v>
      </c>
      <c r="D13" s="234"/>
      <c r="E13" s="236" t="s">
        <v>17</v>
      </c>
      <c r="F13" s="243">
        <v>1</v>
      </c>
      <c r="G13" s="234"/>
      <c r="H13" s="234"/>
      <c r="I13" s="234"/>
      <c r="J13" s="234"/>
      <c r="K13" s="234"/>
      <c r="L13" s="234"/>
    </row>
    <row r="14" spans="1:16" x14ac:dyDescent="0.15">
      <c r="B14" s="235" t="s">
        <v>256</v>
      </c>
      <c r="C14" s="242">
        <v>5</v>
      </c>
      <c r="D14" s="234"/>
      <c r="E14" s="235" t="s">
        <v>18</v>
      </c>
      <c r="F14" s="242">
        <v>1</v>
      </c>
      <c r="G14" s="234"/>
      <c r="H14" s="234"/>
      <c r="I14" s="234"/>
      <c r="J14" s="234"/>
      <c r="K14" s="234"/>
      <c r="L14" s="234"/>
    </row>
    <row r="15" spans="1:16" x14ac:dyDescent="0.15">
      <c r="B15" s="236" t="s">
        <v>180</v>
      </c>
      <c r="C15" s="243">
        <v>5</v>
      </c>
      <c r="D15" s="234"/>
      <c r="E15" s="236" t="s">
        <v>57</v>
      </c>
      <c r="F15" s="243">
        <v>1</v>
      </c>
      <c r="G15" s="234"/>
      <c r="H15" s="234"/>
      <c r="I15" s="234"/>
      <c r="J15" s="234"/>
      <c r="K15" s="234"/>
      <c r="L15" s="234"/>
    </row>
    <row r="16" spans="1:16" ht="17.25" thickBot="1" x14ac:dyDescent="0.2">
      <c r="B16" s="235" t="s">
        <v>264</v>
      </c>
      <c r="C16" s="242">
        <v>5</v>
      </c>
      <c r="D16" s="234"/>
      <c r="E16" s="237" t="s">
        <v>183</v>
      </c>
      <c r="F16" s="244">
        <v>1</v>
      </c>
      <c r="G16" s="234"/>
      <c r="H16" s="234"/>
      <c r="I16" s="234"/>
      <c r="J16" s="234"/>
      <c r="K16" s="234"/>
      <c r="L16" s="234"/>
    </row>
    <row r="17" spans="2:12" x14ac:dyDescent="0.15">
      <c r="B17" s="236" t="s">
        <v>259</v>
      </c>
      <c r="C17" s="243">
        <v>5</v>
      </c>
      <c r="D17" s="234"/>
      <c r="E17" s="234"/>
      <c r="F17" s="234"/>
      <c r="G17" s="234"/>
      <c r="H17" s="234"/>
      <c r="I17" s="234"/>
      <c r="J17" s="234"/>
      <c r="K17" s="234"/>
      <c r="L17" s="234"/>
    </row>
    <row r="18" spans="2:12" x14ac:dyDescent="0.15">
      <c r="B18" s="235" t="s">
        <v>255</v>
      </c>
      <c r="C18" s="242">
        <v>5</v>
      </c>
      <c r="D18" s="234"/>
      <c r="E18" s="234"/>
      <c r="F18" s="234"/>
      <c r="G18" s="234"/>
      <c r="H18" s="234"/>
      <c r="I18" s="234"/>
      <c r="J18" s="234"/>
      <c r="K18" s="234"/>
      <c r="L18" s="234"/>
    </row>
    <row r="19" spans="2:12" x14ac:dyDescent="0.15">
      <c r="B19" s="236" t="s">
        <v>181</v>
      </c>
      <c r="C19" s="243">
        <v>5</v>
      </c>
      <c r="D19" s="234"/>
      <c r="E19" s="234"/>
      <c r="F19" s="234"/>
      <c r="G19" s="234"/>
      <c r="H19" s="234"/>
      <c r="I19" s="234"/>
      <c r="J19" s="234"/>
      <c r="K19" s="234"/>
      <c r="L19" s="234"/>
    </row>
    <row r="20" spans="2:12" x14ac:dyDescent="0.15">
      <c r="B20" s="235" t="s">
        <v>257</v>
      </c>
      <c r="C20" s="242">
        <v>5</v>
      </c>
      <c r="D20" s="234"/>
      <c r="E20" s="234"/>
      <c r="F20" s="234"/>
      <c r="G20" s="234"/>
      <c r="H20" s="234"/>
      <c r="I20" s="234"/>
      <c r="J20" s="234"/>
      <c r="K20" s="234"/>
      <c r="L20" s="234"/>
    </row>
    <row r="21" spans="2:12" x14ac:dyDescent="0.15">
      <c r="B21" s="236" t="s">
        <v>258</v>
      </c>
      <c r="C21" s="243">
        <v>5</v>
      </c>
      <c r="D21" s="234"/>
      <c r="E21" s="234"/>
      <c r="F21" s="234"/>
      <c r="G21" s="234"/>
      <c r="H21" s="234"/>
      <c r="I21" s="234"/>
      <c r="J21" s="234"/>
      <c r="K21" s="234"/>
      <c r="L21" s="234"/>
    </row>
    <row r="22" spans="2:12" x14ac:dyDescent="0.15">
      <c r="B22" s="235" t="s">
        <v>263</v>
      </c>
      <c r="C22" s="242">
        <v>5</v>
      </c>
      <c r="D22" s="234"/>
      <c r="E22" s="234"/>
      <c r="F22" s="234"/>
      <c r="G22" s="234"/>
      <c r="H22" s="234"/>
      <c r="I22" s="234"/>
      <c r="J22" s="234"/>
      <c r="K22" s="234"/>
      <c r="L22" s="234"/>
    </row>
    <row r="23" spans="2:12" x14ac:dyDescent="0.15">
      <c r="B23" s="236" t="s">
        <v>525</v>
      </c>
      <c r="C23" s="243">
        <v>5</v>
      </c>
      <c r="D23" s="234"/>
      <c r="E23" s="234"/>
      <c r="F23" s="234"/>
      <c r="G23" s="234"/>
      <c r="H23" s="234"/>
      <c r="I23" s="234"/>
      <c r="J23" s="234"/>
      <c r="K23" s="234"/>
      <c r="L23" s="234"/>
    </row>
    <row r="24" spans="2:12" x14ac:dyDescent="0.15">
      <c r="B24" s="235" t="s">
        <v>549</v>
      </c>
      <c r="C24" s="242">
        <v>5</v>
      </c>
      <c r="D24" s="234"/>
      <c r="E24" s="234"/>
      <c r="F24" s="234"/>
      <c r="G24" s="234"/>
      <c r="H24" s="234"/>
      <c r="I24" s="234"/>
      <c r="J24" s="234"/>
      <c r="K24" s="234"/>
      <c r="L24" s="234"/>
    </row>
    <row r="25" spans="2:12" x14ac:dyDescent="0.15">
      <c r="B25" s="236" t="s">
        <v>876</v>
      </c>
      <c r="C25" s="243">
        <v>5</v>
      </c>
      <c r="D25" s="234"/>
      <c r="E25" s="234"/>
      <c r="F25" s="234"/>
      <c r="G25" s="234"/>
      <c r="H25" s="234"/>
      <c r="I25" s="234"/>
      <c r="J25" s="234"/>
      <c r="K25" s="234"/>
      <c r="L25" s="234"/>
    </row>
    <row r="26" spans="2:12" ht="17.25" thickBot="1" x14ac:dyDescent="0.2">
      <c r="B26" s="237" t="s">
        <v>953</v>
      </c>
      <c r="C26" s="244">
        <v>5</v>
      </c>
      <c r="D26" s="234"/>
      <c r="E26" s="234"/>
      <c r="F26" s="234"/>
      <c r="G26" s="234"/>
      <c r="H26" s="234"/>
      <c r="I26" s="234"/>
      <c r="J26" s="234"/>
      <c r="K26" s="234"/>
      <c r="L26" s="234"/>
    </row>
  </sheetData>
  <sheetProtection formatCells="0" selectLockedCells="1"/>
  <protectedRanges>
    <protectedRange password="DCD7" sqref="N4" name="技能表以上"/>
    <protectedRange password="DCD7" sqref="N5:O5" name="技能表以上_1"/>
    <protectedRange password="DCD7" sqref="N6:O6" name="技能表以上_2"/>
  </protectedRanges>
  <sortState xmlns:xlrd2="http://schemas.microsoft.com/office/spreadsheetml/2017/richdata2" ref="K5:L10">
    <sortCondition ref="K4"/>
  </sortState>
  <mergeCells count="5">
    <mergeCell ref="A1:P1"/>
    <mergeCell ref="B2:C2"/>
    <mergeCell ref="E2:F2"/>
    <mergeCell ref="H2:I2"/>
    <mergeCell ref="K2:L2"/>
  </mergeCells>
  <phoneticPr fontId="2" type="noConversion"/>
  <dataValidations xWindow="965" yWindow="402"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4000000}"/>
    <dataValidation allowBlank="1" showInputMessage="1" showErrorMessage="1" promptTitle="Axe (15%)" prompt="使用长柄斧的技能。如果是短柄小斧则使用打架。如果拿来投掷，使用投掷技能。" sqref="H7" xr:uid="{00000000-0002-0000-0100-000005000000}"/>
    <dataValidation allowBlank="1" showInputMessage="1" showErrorMessage="1" promptTitle="Chainsaw (10%)" prompt="即电锯_x000a_第一个量产的瓦斯动力的链锯于1927 年面世；早期也有各种版本存在。" sqref="H5" xr:uid="{00000000-0002-0000-0100-000006000000}"/>
    <dataValidation allowBlank="1" showInputMessage="1" showErrorMessage="1" promptTitle="Flail (10%)" prompt="双节棍、流星锤和其他中世纪武器。" sqref="H10" xr:uid="{00000000-0002-0000-0100-000007000000}"/>
    <dataValidation allowBlank="1" showInputMessage="1" showErrorMessage="1" promptTitle="Garrote (15%)" prompt="任意长度的用于锁喉的兵器。被锁喉者必须以战技（Fighting Maneuver ）逃脱，否则每回合会受到1D6伤害。" sqref="H9" xr:uid="{00000000-0002-0000-0100-000008000000}"/>
    <dataValidation allowBlank="1" showInputMessage="1" showErrorMessage="1" promptTitle="Spear (20%)" prompt="长矛和鱼叉。如果拿来投掷，使用投掷技能。" sqref="H11" xr:uid="{00000000-0002-0000-0100-000009000000}"/>
    <dataValidation allowBlank="1" showInputMessage="1" showErrorMessage="1" promptTitle="Sword (20%)" prompt="所有半米长以上的刃器。" sqref="H8" xr:uid="{00000000-0002-0000-0100-00000A000000}"/>
    <dataValidation allowBlank="1" showInputMessage="1" showErrorMessage="1" promptTitle="Whip (05%)" prompt="套牛绳和鞭子。" sqref="H4" xr:uid="{00000000-0002-0000-0100-00000B000000}"/>
    <dataValidation allowBlank="1" showInputMessage="1" showErrorMessage="1" promptTitle="Bow (15%)" prompt="用于弓、十字弓、中世纪长弓、强力合成弓。" sqref="K6" xr:uid="{00000000-0002-0000-0100-00000C000000}"/>
    <dataValidation allowBlank="1" showInputMessage="1" showErrorMessage="1" promptTitle="Flamethrower (10%)" prompt="喷射可燃性液体或瓦斯的武器。可以由使用者带着或是安装在交通工具上。" sqref="K7" xr:uid="{00000000-0002-0000-0100-00000D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0E000000}"/>
    <dataValidation allowBlank="1" showInputMessage="1" showErrorMessage="1" promptTitle="Heavy Weapons (10%)" prompt="用于榴弹发射器、反坦克火箭等。" sqref="K10" xr:uid="{00000000-0002-0000-0100-00000F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0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1000000}"/>
    <dataValidation allowBlank="1" showInputMessage="1" showErrorMessage="1" promptTitle="Submachine Gun (15%)" prompt="用于发射任何一把机械手枪或是半机枪；也包括使用连发的突击步枪。" sqref="K5" xr:uid="{00000000-0002-0000-0100-000012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3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4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5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6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8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9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A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1B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1C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1D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E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1F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100-000020000000}"/>
    <dataValidation allowBlank="1" showInputMessage="1" showErrorMessage="1" promptTitle="Terracotta (05%)" prompt="使用者可以用来伪造陶瓷器，或者能理解某些陶瓷器的烧制过程。或许在某些时候（荒野求生）能有所帮助吧。" sqref="B19" xr:uid="{00000000-0002-0000-0100-000021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100-000022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100-000023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100-000024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100-000025000000}"/>
    <dataValidation allowBlank="1" showInputMessage="1" showErrorMessage="1" promptTitle="Hairdressing (05%)" prompt="理发师可以使用剪刀等工具帮他人理发，如果要给自己理发建议困难鉴定。该技能偏向于RP，请自行扮演。" sqref="B13" xr:uid="{00000000-0002-0000-0100-000026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100-000027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100-000028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100-00002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100-00002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100-00002B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100-00002C000000}"/>
    <dataValidation allowBlank="1" showInputMessage="1" showErrorMessage="1" promptTitle="Fishing (05%)" prompt="技艺者可以使用鱼竿、鱼叉、渔网等工具进行捕鱼。大成功说不定能钓到美人鱼上钩喔。" sqref="B17" xr:uid="{00000000-0002-0000-0100-00002D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100-00002E000000}"/>
    <dataValidation allowBlank="1" showInputMessage="1" showErrorMessage="1" promptTitle="Technical Drawing (05%)" prompt="技术制图，主要是建筑师凭此设计建筑的说法（自行脑补，以下省略XX字）" sqref="B23" xr:uid="{00000000-0002-0000-0100-00002F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100-000030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100-000031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100-000032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117"/>
  <sheetViews>
    <sheetView showGridLines="0" zoomScaleNormal="100" workbookViewId="0">
      <pane ySplit="1" topLeftCell="A98" activePane="bottomLeft" state="frozen"/>
      <selection pane="bottomLeft" activeCell="B120" sqref="B120"/>
    </sheetView>
  </sheetViews>
  <sheetFormatPr defaultColWidth="9.05859375" defaultRowHeight="16.5" x14ac:dyDescent="0.15"/>
  <cols>
    <col min="1" max="1" width="4.78515625" style="50" customWidth="1"/>
    <col min="2" max="3" width="12.55078125" style="51" customWidth="1"/>
    <col min="4" max="4" width="6.08203125" style="260" customWidth="1"/>
    <col min="5" max="5" width="26.52734375" style="50" customWidth="1"/>
    <col min="6" max="6" width="7.50390625" style="50" customWidth="1"/>
    <col min="7" max="7" width="137.953125" style="50" customWidth="1"/>
    <col min="8" max="8" width="12.80859375" style="51" customWidth="1"/>
    <col min="9" max="10" width="9.83203125" style="257" customWidth="1"/>
    <col min="11" max="11" width="13.0703125" style="257" customWidth="1"/>
    <col min="12" max="12" width="13.71484375" style="7" customWidth="1"/>
    <col min="13" max="13" width="17.59765625" style="7" customWidth="1"/>
    <col min="14" max="14" width="17.08203125" style="7" customWidth="1"/>
    <col min="15" max="15" width="10.609375" style="7" customWidth="1"/>
    <col min="16" max="16" width="8.5390625" style="7" customWidth="1"/>
    <col min="17" max="17" width="14.36328125" style="7" customWidth="1"/>
    <col min="18" max="18" width="18.76171875" style="7" customWidth="1"/>
    <col min="19" max="20" width="9.05859375" style="7"/>
    <col min="21" max="21" width="11.38671875" style="7" customWidth="1"/>
    <col min="22" max="16384" width="9.05859375" style="7"/>
  </cols>
  <sheetData>
    <row r="1" spans="1:172" ht="17.25" thickBot="1" x14ac:dyDescent="0.3">
      <c r="A1" s="247" t="s">
        <v>20</v>
      </c>
      <c r="B1" s="615" t="s">
        <v>1</v>
      </c>
      <c r="C1" s="615"/>
      <c r="D1" s="248" t="s">
        <v>46</v>
      </c>
      <c r="E1" s="275" t="s">
        <v>65</v>
      </c>
      <c r="F1" s="275" t="s">
        <v>25</v>
      </c>
      <c r="G1" s="46" t="s">
        <v>19</v>
      </c>
      <c r="H1" s="249"/>
      <c r="I1" s="249"/>
      <c r="J1" s="249"/>
      <c r="K1" s="249"/>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row>
    <row r="2" spans="1:172" x14ac:dyDescent="0.15">
      <c r="A2" s="250">
        <v>0</v>
      </c>
      <c r="B2" s="621" t="s">
        <v>105</v>
      </c>
      <c r="C2" s="621"/>
      <c r="D2" s="621"/>
      <c r="E2" s="621"/>
      <c r="F2" s="621"/>
      <c r="G2" s="622"/>
      <c r="H2" s="612" t="s">
        <v>1260</v>
      </c>
      <c r="I2" s="623" t="s">
        <v>1133</v>
      </c>
      <c r="J2" s="624"/>
      <c r="K2" s="249"/>
      <c r="L2" s="87"/>
      <c r="M2" s="150" t="s">
        <v>279</v>
      </c>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row>
    <row r="3" spans="1:172" ht="17.25" customHeight="1" x14ac:dyDescent="0.25">
      <c r="A3" s="251">
        <v>1</v>
      </c>
      <c r="B3" s="252" t="str">
        <f>IF(C3="","自定义职业",C3)</f>
        <v>自定义职业</v>
      </c>
      <c r="C3" s="253"/>
      <c r="D3" s="261" t="s">
        <v>1259</v>
      </c>
      <c r="E3" s="255"/>
      <c r="F3" s="276">
        <f>IF(E3=0,EDU*4,EDU*2+职业列表!E3*2)</f>
        <v>360</v>
      </c>
      <c r="G3" s="48"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612"/>
      <c r="I3" s="617" t="s">
        <v>246</v>
      </c>
      <c r="J3" s="618"/>
      <c r="K3" s="249"/>
      <c r="L3" s="87"/>
      <c r="M3" s="150" t="s">
        <v>77</v>
      </c>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row>
    <row r="4" spans="1:172" ht="18.75" x14ac:dyDescent="0.25">
      <c r="A4" s="250">
        <v>2</v>
      </c>
      <c r="B4" s="613" t="s">
        <v>62</v>
      </c>
      <c r="C4" s="613"/>
      <c r="D4" s="49" t="s">
        <v>63</v>
      </c>
      <c r="E4" s="49" t="s">
        <v>849</v>
      </c>
      <c r="F4" s="277">
        <f>EDU*4</f>
        <v>360</v>
      </c>
      <c r="G4" s="256" t="s">
        <v>564</v>
      </c>
      <c r="H4" s="612"/>
      <c r="I4" s="617" t="s">
        <v>246</v>
      </c>
      <c r="J4" s="618"/>
      <c r="K4" s="249"/>
      <c r="L4" s="87"/>
      <c r="M4" s="150" t="s">
        <v>196</v>
      </c>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row>
    <row r="5" spans="1:172" ht="18.75" x14ac:dyDescent="0.25">
      <c r="A5" s="251">
        <v>3</v>
      </c>
      <c r="B5" s="614" t="s">
        <v>66</v>
      </c>
      <c r="C5" s="614"/>
      <c r="D5" s="254" t="s">
        <v>64</v>
      </c>
      <c r="E5" s="47" t="s">
        <v>848</v>
      </c>
      <c r="F5" s="276">
        <f>EDU*2+DEX*2</f>
        <v>180</v>
      </c>
      <c r="G5" s="48" t="s">
        <v>565</v>
      </c>
      <c r="H5" s="612"/>
      <c r="I5" s="617" t="s">
        <v>246</v>
      </c>
      <c r="J5" s="618"/>
      <c r="K5" s="249"/>
      <c r="L5" s="87"/>
      <c r="M5" s="150" t="s">
        <v>78</v>
      </c>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row>
    <row r="6" spans="1:172" x14ac:dyDescent="0.25">
      <c r="A6" s="250">
        <v>4</v>
      </c>
      <c r="B6" s="613" t="s">
        <v>1141</v>
      </c>
      <c r="C6" s="613"/>
      <c r="D6" s="49" t="s">
        <v>978</v>
      </c>
      <c r="E6" s="49" t="s">
        <v>995</v>
      </c>
      <c r="F6" s="277">
        <f>APP*2+EDU*2</f>
        <v>300</v>
      </c>
      <c r="G6" s="256" t="s">
        <v>996</v>
      </c>
      <c r="H6" s="612"/>
      <c r="I6" s="617" t="s">
        <v>246</v>
      </c>
      <c r="J6" s="618"/>
      <c r="K6" s="249"/>
      <c r="L6" s="87"/>
      <c r="M6" s="150" t="s">
        <v>851</v>
      </c>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row>
    <row r="7" spans="1:172" ht="16.5" customHeight="1" x14ac:dyDescent="0.25">
      <c r="A7" s="251">
        <v>5</v>
      </c>
      <c r="B7" s="614" t="s">
        <v>1142</v>
      </c>
      <c r="C7" s="614"/>
      <c r="D7" s="254" t="s">
        <v>997</v>
      </c>
      <c r="E7" s="47" t="s">
        <v>995</v>
      </c>
      <c r="F7" s="276">
        <f>APP*2+EDU*2</f>
        <v>300</v>
      </c>
      <c r="G7" s="48" t="s">
        <v>998</v>
      </c>
      <c r="H7" s="612"/>
      <c r="I7" s="617" t="s">
        <v>246</v>
      </c>
      <c r="J7" s="618"/>
      <c r="K7" s="249"/>
      <c r="L7" s="87"/>
      <c r="M7" s="150" t="s">
        <v>852</v>
      </c>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row>
    <row r="8" spans="1:172" x14ac:dyDescent="0.25">
      <c r="A8" s="250">
        <v>6</v>
      </c>
      <c r="B8" s="613" t="s">
        <v>1143</v>
      </c>
      <c r="C8" s="613"/>
      <c r="D8" s="49" t="s">
        <v>999</v>
      </c>
      <c r="E8" s="49" t="s">
        <v>1000</v>
      </c>
      <c r="F8" s="277">
        <f>EDU*2+MAX(STR,DEX)*2</f>
        <v>180</v>
      </c>
      <c r="G8" s="256" t="s">
        <v>1001</v>
      </c>
      <c r="H8" s="612"/>
      <c r="I8" s="617" t="s">
        <v>246</v>
      </c>
      <c r="J8" s="618"/>
      <c r="M8" s="150" t="s">
        <v>853</v>
      </c>
      <c r="N8" s="87"/>
    </row>
    <row r="9" spans="1:172" x14ac:dyDescent="0.25">
      <c r="A9" s="251">
        <v>7</v>
      </c>
      <c r="B9" s="614" t="s">
        <v>1144</v>
      </c>
      <c r="C9" s="614"/>
      <c r="D9" s="254" t="s">
        <v>1002</v>
      </c>
      <c r="E9" s="47" t="s">
        <v>955</v>
      </c>
      <c r="F9" s="276">
        <f>EDU*4</f>
        <v>360</v>
      </c>
      <c r="G9" s="48" t="s">
        <v>1003</v>
      </c>
      <c r="H9" s="612"/>
      <c r="I9" s="617" t="s">
        <v>246</v>
      </c>
      <c r="J9" s="618"/>
      <c r="M9" s="150" t="s">
        <v>194</v>
      </c>
      <c r="N9" s="87"/>
    </row>
    <row r="10" spans="1:172" ht="17.25" thickBot="1" x14ac:dyDescent="0.3">
      <c r="A10" s="250">
        <v>8</v>
      </c>
      <c r="B10" s="613" t="s">
        <v>1145</v>
      </c>
      <c r="C10" s="613"/>
      <c r="D10" s="49" t="s">
        <v>975</v>
      </c>
      <c r="E10" s="49" t="s">
        <v>1004</v>
      </c>
      <c r="F10" s="277">
        <f>EDU*2+MAX(APP,POW)*2</f>
        <v>480</v>
      </c>
      <c r="G10" s="256" t="s">
        <v>1005</v>
      </c>
      <c r="H10" s="612"/>
      <c r="I10" s="619" t="s">
        <v>246</v>
      </c>
      <c r="J10" s="620"/>
      <c r="M10" s="150" t="s">
        <v>79</v>
      </c>
      <c r="N10" s="87"/>
    </row>
    <row r="11" spans="1:172" ht="17.25" customHeight="1" x14ac:dyDescent="0.25">
      <c r="A11" s="251">
        <v>9</v>
      </c>
      <c r="B11" s="614" t="s">
        <v>1146</v>
      </c>
      <c r="C11" s="614"/>
      <c r="D11" s="254" t="s">
        <v>63</v>
      </c>
      <c r="E11" s="47" t="s">
        <v>955</v>
      </c>
      <c r="F11" s="276">
        <f>EDU*4</f>
        <v>360</v>
      </c>
      <c r="G11" s="48" t="s">
        <v>1006</v>
      </c>
      <c r="I11" s="616"/>
      <c r="J11" s="616"/>
      <c r="M11" s="150" t="s">
        <v>867</v>
      </c>
      <c r="N11" s="87"/>
    </row>
    <row r="12" spans="1:172" x14ac:dyDescent="0.25">
      <c r="A12" s="250">
        <v>10</v>
      </c>
      <c r="B12" s="613" t="s">
        <v>1147</v>
      </c>
      <c r="C12" s="613"/>
      <c r="D12" s="49" t="s">
        <v>1007</v>
      </c>
      <c r="E12" s="49" t="s">
        <v>955</v>
      </c>
      <c r="F12" s="277">
        <f>EDU*4</f>
        <v>360</v>
      </c>
      <c r="G12" s="256" t="s">
        <v>1008</v>
      </c>
      <c r="M12" s="150" t="s">
        <v>160</v>
      </c>
      <c r="N12" s="87"/>
    </row>
    <row r="13" spans="1:172" x14ac:dyDescent="0.25">
      <c r="A13" s="251">
        <v>11</v>
      </c>
      <c r="B13" s="614" t="s">
        <v>1148</v>
      </c>
      <c r="C13" s="614"/>
      <c r="D13" s="254" t="s">
        <v>975</v>
      </c>
      <c r="E13" s="47" t="s">
        <v>955</v>
      </c>
      <c r="F13" s="276">
        <f>EDU*4</f>
        <v>360</v>
      </c>
      <c r="G13" s="48" t="s">
        <v>1009</v>
      </c>
      <c r="M13" s="150" t="s">
        <v>80</v>
      </c>
      <c r="N13" s="87"/>
    </row>
    <row r="14" spans="1:172" x14ac:dyDescent="0.25">
      <c r="A14" s="250">
        <v>12</v>
      </c>
      <c r="B14" s="613" t="s">
        <v>1149</v>
      </c>
      <c r="C14" s="613"/>
      <c r="D14" s="49" t="s">
        <v>63</v>
      </c>
      <c r="E14" s="49" t="s">
        <v>955</v>
      </c>
      <c r="F14" s="277">
        <f>EDU*4</f>
        <v>360</v>
      </c>
      <c r="G14" s="256" t="s">
        <v>1010</v>
      </c>
      <c r="M14" s="150" t="s">
        <v>81</v>
      </c>
      <c r="N14" s="87"/>
    </row>
    <row r="15" spans="1:172" ht="17.25" customHeight="1" x14ac:dyDescent="0.25">
      <c r="A15" s="251">
        <v>13</v>
      </c>
      <c r="B15" s="614" t="s">
        <v>1150</v>
      </c>
      <c r="C15" s="614"/>
      <c r="D15" s="254" t="s">
        <v>979</v>
      </c>
      <c r="E15" s="47" t="s">
        <v>1011</v>
      </c>
      <c r="F15" s="276">
        <f>EDU*2+MAX(DEX,POW)*2</f>
        <v>480</v>
      </c>
      <c r="G15" s="48" t="s">
        <v>1012</v>
      </c>
      <c r="M15" s="150" t="s">
        <v>82</v>
      </c>
      <c r="N15" s="87"/>
    </row>
    <row r="16" spans="1:172" ht="17.25" customHeight="1" x14ac:dyDescent="0.25">
      <c r="A16" s="250">
        <v>14</v>
      </c>
      <c r="B16" s="613" t="s">
        <v>1151</v>
      </c>
      <c r="C16" s="613"/>
      <c r="D16" s="49" t="s">
        <v>1013</v>
      </c>
      <c r="E16" s="49" t="s">
        <v>1014</v>
      </c>
      <c r="F16" s="277">
        <f>EDU*2+MAX(STR,DEX)*2</f>
        <v>180</v>
      </c>
      <c r="G16" s="256" t="s">
        <v>1015</v>
      </c>
      <c r="M16" s="150" t="s">
        <v>83</v>
      </c>
      <c r="N16" s="87"/>
    </row>
    <row r="17" spans="1:14" ht="16.5" customHeight="1" x14ac:dyDescent="0.25">
      <c r="A17" s="251">
        <v>15</v>
      </c>
      <c r="B17" s="614" t="s">
        <v>1152</v>
      </c>
      <c r="C17" s="614"/>
      <c r="D17" s="254" t="s">
        <v>1016</v>
      </c>
      <c r="E17" s="47" t="s">
        <v>973</v>
      </c>
      <c r="F17" s="276">
        <f>EDU*2+MAX(STR,DEX)*2</f>
        <v>180</v>
      </c>
      <c r="G17" s="48" t="s">
        <v>1017</v>
      </c>
      <c r="M17" s="150" t="s">
        <v>84</v>
      </c>
      <c r="N17" s="87"/>
    </row>
    <row r="18" spans="1:14" x14ac:dyDescent="0.25">
      <c r="A18" s="250">
        <v>16</v>
      </c>
      <c r="B18" s="613" t="s">
        <v>1153</v>
      </c>
      <c r="C18" s="613"/>
      <c r="D18" s="49" t="s">
        <v>962</v>
      </c>
      <c r="E18" s="49" t="s">
        <v>955</v>
      </c>
      <c r="F18" s="277">
        <f>EDU*4</f>
        <v>360</v>
      </c>
      <c r="G18" s="256" t="s">
        <v>1018</v>
      </c>
      <c r="M18" s="150" t="s">
        <v>847</v>
      </c>
      <c r="N18" s="87"/>
    </row>
    <row r="19" spans="1:14" ht="16.5" customHeight="1" x14ac:dyDescent="0.25">
      <c r="A19" s="251">
        <v>17</v>
      </c>
      <c r="B19" s="614" t="s">
        <v>1154</v>
      </c>
      <c r="C19" s="614"/>
      <c r="D19" s="254" t="s">
        <v>1019</v>
      </c>
      <c r="E19" s="47" t="s">
        <v>995</v>
      </c>
      <c r="F19" s="276">
        <f>EDU*2+APP*2</f>
        <v>300</v>
      </c>
      <c r="G19" s="48" t="s">
        <v>1020</v>
      </c>
      <c r="M19" s="150" t="s">
        <v>85</v>
      </c>
      <c r="N19" s="87"/>
    </row>
    <row r="20" spans="1:14" ht="16.5" customHeight="1" x14ac:dyDescent="0.25">
      <c r="A20" s="250">
        <v>18</v>
      </c>
      <c r="B20" s="613" t="s">
        <v>1155</v>
      </c>
      <c r="C20" s="613"/>
      <c r="D20" s="49" t="s">
        <v>972</v>
      </c>
      <c r="E20" s="49" t="s">
        <v>973</v>
      </c>
      <c r="F20" s="277">
        <f>EDU*2+MAX(STR,DEX)*2</f>
        <v>180</v>
      </c>
      <c r="G20" s="256" t="s">
        <v>1021</v>
      </c>
      <c r="M20" s="150" t="s">
        <v>900</v>
      </c>
      <c r="N20" s="87"/>
    </row>
    <row r="21" spans="1:14" x14ac:dyDescent="0.25">
      <c r="A21" s="251">
        <v>19</v>
      </c>
      <c r="B21" s="614" t="s">
        <v>1156</v>
      </c>
      <c r="C21" s="614"/>
      <c r="D21" s="254" t="s">
        <v>981</v>
      </c>
      <c r="E21" s="47" t="s">
        <v>955</v>
      </c>
      <c r="F21" s="276">
        <f>EDU*4</f>
        <v>360</v>
      </c>
      <c r="G21" s="48" t="s">
        <v>1022</v>
      </c>
      <c r="M21" s="150" t="s">
        <v>856</v>
      </c>
      <c r="N21" s="87"/>
    </row>
    <row r="22" spans="1:14" ht="16.5" customHeight="1" x14ac:dyDescent="0.25">
      <c r="A22" s="250">
        <v>20</v>
      </c>
      <c r="B22" s="613" t="s">
        <v>1157</v>
      </c>
      <c r="C22" s="613"/>
      <c r="D22" s="49" t="s">
        <v>962</v>
      </c>
      <c r="E22" s="49" t="s">
        <v>973</v>
      </c>
      <c r="F22" s="277">
        <f>EDU*2+MAX(STR,DEX)*2</f>
        <v>180</v>
      </c>
      <c r="G22" s="256" t="s">
        <v>1023</v>
      </c>
      <c r="M22" s="150" t="s">
        <v>857</v>
      </c>
      <c r="N22" s="87"/>
    </row>
    <row r="23" spans="1:14" ht="16.5" customHeight="1" x14ac:dyDescent="0.25">
      <c r="A23" s="251">
        <v>21</v>
      </c>
      <c r="B23" s="614" t="s">
        <v>1158</v>
      </c>
      <c r="C23" s="614"/>
      <c r="D23" s="254" t="s">
        <v>1024</v>
      </c>
      <c r="E23" s="47" t="s">
        <v>1025</v>
      </c>
      <c r="F23" s="276">
        <f>EDU*2+STR*2</f>
        <v>180</v>
      </c>
      <c r="G23" s="48" t="s">
        <v>1026</v>
      </c>
      <c r="M23" s="150" t="s">
        <v>908</v>
      </c>
      <c r="N23" s="87"/>
    </row>
    <row r="24" spans="1:14" x14ac:dyDescent="0.25">
      <c r="A24" s="250">
        <v>22</v>
      </c>
      <c r="B24" s="613" t="s">
        <v>1159</v>
      </c>
      <c r="C24" s="613"/>
      <c r="D24" s="49" t="s">
        <v>978</v>
      </c>
      <c r="E24" s="49" t="s">
        <v>955</v>
      </c>
      <c r="F24" s="277">
        <f>EDU*4</f>
        <v>360</v>
      </c>
      <c r="G24" s="256" t="s">
        <v>1027</v>
      </c>
      <c r="M24" s="150" t="s">
        <v>858</v>
      </c>
      <c r="N24" s="87"/>
    </row>
    <row r="25" spans="1:14" x14ac:dyDescent="0.25">
      <c r="A25" s="251">
        <v>23</v>
      </c>
      <c r="B25" s="614" t="s">
        <v>1160</v>
      </c>
      <c r="C25" s="614"/>
      <c r="D25" s="254" t="s">
        <v>1024</v>
      </c>
      <c r="E25" s="47" t="s">
        <v>955</v>
      </c>
      <c r="F25" s="276">
        <f>EDU*4</f>
        <v>360</v>
      </c>
      <c r="G25" s="48" t="s">
        <v>1028</v>
      </c>
      <c r="M25" s="150" t="s">
        <v>859</v>
      </c>
      <c r="N25" s="87"/>
    </row>
    <row r="26" spans="1:14" x14ac:dyDescent="0.25">
      <c r="A26" s="250">
        <v>24</v>
      </c>
      <c r="B26" s="613" t="s">
        <v>1161</v>
      </c>
      <c r="C26" s="613"/>
      <c r="D26" s="49" t="s">
        <v>1029</v>
      </c>
      <c r="E26" s="49" t="s">
        <v>955</v>
      </c>
      <c r="F26" s="277">
        <f>EDU*4</f>
        <v>360</v>
      </c>
      <c r="G26" s="256" t="s">
        <v>1030</v>
      </c>
      <c r="M26" s="150" t="s">
        <v>268</v>
      </c>
      <c r="N26" s="87"/>
    </row>
    <row r="27" spans="1:14" x14ac:dyDescent="0.25">
      <c r="A27" s="251">
        <v>25</v>
      </c>
      <c r="B27" s="614" t="s">
        <v>1162</v>
      </c>
      <c r="C27" s="614"/>
      <c r="D27" s="254" t="s">
        <v>1029</v>
      </c>
      <c r="E27" s="47" t="s">
        <v>955</v>
      </c>
      <c r="F27" s="276">
        <f>EDU*4</f>
        <v>360</v>
      </c>
      <c r="G27" s="48" t="s">
        <v>1031</v>
      </c>
      <c r="M27" s="150" t="s">
        <v>195</v>
      </c>
      <c r="N27" s="87"/>
    </row>
    <row r="28" spans="1:14" ht="17.25" customHeight="1" x14ac:dyDescent="0.25">
      <c r="A28" s="250">
        <v>26</v>
      </c>
      <c r="B28" s="613" t="s">
        <v>1163</v>
      </c>
      <c r="C28" s="613"/>
      <c r="D28" s="49" t="s">
        <v>64</v>
      </c>
      <c r="E28" s="49" t="s">
        <v>1032</v>
      </c>
      <c r="F28" s="277">
        <f>EDU*2+MAX(STR,DEX)*2</f>
        <v>180</v>
      </c>
      <c r="G28" s="256" t="s">
        <v>1033</v>
      </c>
      <c r="M28" s="150" t="s">
        <v>86</v>
      </c>
      <c r="N28" s="87"/>
    </row>
    <row r="29" spans="1:14" ht="16.5" customHeight="1" x14ac:dyDescent="0.25">
      <c r="A29" s="251">
        <v>27</v>
      </c>
      <c r="B29" s="614" t="s">
        <v>1164</v>
      </c>
      <c r="C29" s="614"/>
      <c r="D29" s="254" t="s">
        <v>975</v>
      </c>
      <c r="E29" s="47" t="s">
        <v>971</v>
      </c>
      <c r="F29" s="276">
        <f>EDU*2+DEX*2</f>
        <v>180</v>
      </c>
      <c r="G29" s="48" t="s">
        <v>1034</v>
      </c>
      <c r="M29" s="150" t="s">
        <v>87</v>
      </c>
      <c r="N29" s="87"/>
    </row>
    <row r="30" spans="1:14" ht="17.25" customHeight="1" x14ac:dyDescent="0.25">
      <c r="A30" s="250">
        <v>28</v>
      </c>
      <c r="B30" s="613" t="s">
        <v>1165</v>
      </c>
      <c r="C30" s="613"/>
      <c r="D30" s="49" t="s">
        <v>958</v>
      </c>
      <c r="E30" s="49" t="s">
        <v>959</v>
      </c>
      <c r="F30" s="277">
        <f>EDU*2+MAX(STR,DEX)*2</f>
        <v>180</v>
      </c>
      <c r="G30" s="256" t="s">
        <v>1035</v>
      </c>
      <c r="M30" s="150" t="s">
        <v>861</v>
      </c>
      <c r="N30" s="87"/>
    </row>
    <row r="31" spans="1:14" ht="17.25" customHeight="1" x14ac:dyDescent="0.25">
      <c r="A31" s="251">
        <v>29</v>
      </c>
      <c r="B31" s="614" t="s">
        <v>1166</v>
      </c>
      <c r="C31" s="614"/>
      <c r="D31" s="254" t="s">
        <v>1036</v>
      </c>
      <c r="E31" s="47" t="s">
        <v>1014</v>
      </c>
      <c r="F31" s="276">
        <f>EDU*2+MAX(STR,DEX)*2</f>
        <v>180</v>
      </c>
      <c r="G31" s="48" t="s">
        <v>1037</v>
      </c>
      <c r="M31" s="150" t="s">
        <v>862</v>
      </c>
      <c r="N31" s="87"/>
    </row>
    <row r="32" spans="1:14" ht="17.25" customHeight="1" x14ac:dyDescent="0.25">
      <c r="A32" s="250">
        <v>30</v>
      </c>
      <c r="B32" s="613" t="s">
        <v>1167</v>
      </c>
      <c r="C32" s="613"/>
      <c r="D32" s="49" t="s">
        <v>1038</v>
      </c>
      <c r="E32" s="49" t="s">
        <v>1039</v>
      </c>
      <c r="F32" s="277">
        <f>EDU*2+STR*2</f>
        <v>180</v>
      </c>
      <c r="G32" s="256" t="s">
        <v>1040</v>
      </c>
      <c r="M32" s="150" t="s">
        <v>863</v>
      </c>
      <c r="N32" s="87"/>
    </row>
    <row r="33" spans="1:14" ht="17.25" customHeight="1" x14ac:dyDescent="0.25">
      <c r="A33" s="251">
        <v>31</v>
      </c>
      <c r="B33" s="614" t="s">
        <v>1168</v>
      </c>
      <c r="C33" s="614"/>
      <c r="D33" s="254" t="s">
        <v>1041</v>
      </c>
      <c r="E33" s="47" t="s">
        <v>848</v>
      </c>
      <c r="F33" s="276">
        <f>EDU*2+DEX*2</f>
        <v>180</v>
      </c>
      <c r="G33" s="48" t="s">
        <v>1042</v>
      </c>
      <c r="M33" s="150" t="s">
        <v>536</v>
      </c>
      <c r="N33" s="87"/>
    </row>
    <row r="34" spans="1:14" ht="17.25" customHeight="1" x14ac:dyDescent="0.25">
      <c r="A34" s="250">
        <v>32</v>
      </c>
      <c r="B34" s="613" t="s">
        <v>1169</v>
      </c>
      <c r="C34" s="613"/>
      <c r="D34" s="49" t="s">
        <v>1043</v>
      </c>
      <c r="E34" s="49" t="s">
        <v>1044</v>
      </c>
      <c r="F34" s="277">
        <f>APP*2+EDU*2</f>
        <v>300</v>
      </c>
      <c r="G34" s="256" t="s">
        <v>1045</v>
      </c>
      <c r="M34" s="150" t="s">
        <v>7</v>
      </c>
      <c r="N34" s="87"/>
    </row>
    <row r="35" spans="1:14" ht="17.25" customHeight="1" x14ac:dyDescent="0.25">
      <c r="A35" s="251">
        <v>33</v>
      </c>
      <c r="B35" s="614" t="s">
        <v>1170</v>
      </c>
      <c r="C35" s="614"/>
      <c r="D35" s="254" t="s">
        <v>1046</v>
      </c>
      <c r="E35" s="47" t="s">
        <v>1047</v>
      </c>
      <c r="F35" s="276">
        <f>EDU*2+MAX(APP,DEX)*2</f>
        <v>300</v>
      </c>
      <c r="G35" s="48" t="s">
        <v>1048</v>
      </c>
      <c r="M35" s="150" t="s">
        <v>161</v>
      </c>
      <c r="N35" s="87"/>
    </row>
    <row r="36" spans="1:14" ht="17.25" customHeight="1" x14ac:dyDescent="0.25">
      <c r="A36" s="250">
        <v>34</v>
      </c>
      <c r="B36" s="613" t="s">
        <v>1171</v>
      </c>
      <c r="C36" s="613"/>
      <c r="D36" s="49" t="s">
        <v>1049</v>
      </c>
      <c r="E36" s="49" t="s">
        <v>1044</v>
      </c>
      <c r="F36" s="277">
        <f>APP*2+EDU*2</f>
        <v>300</v>
      </c>
      <c r="G36" s="256" t="s">
        <v>1050</v>
      </c>
      <c r="M36" s="150" t="s">
        <v>88</v>
      </c>
      <c r="N36" s="87"/>
    </row>
    <row r="37" spans="1:14" ht="17.25" customHeight="1" x14ac:dyDescent="0.25">
      <c r="A37" s="251">
        <v>35</v>
      </c>
      <c r="B37" s="614" t="s">
        <v>1172</v>
      </c>
      <c r="C37" s="614"/>
      <c r="D37" s="254" t="s">
        <v>981</v>
      </c>
      <c r="E37" s="47" t="s">
        <v>1044</v>
      </c>
      <c r="F37" s="276">
        <f>APP*2+EDU*2</f>
        <v>300</v>
      </c>
      <c r="G37" s="48" t="s">
        <v>1051</v>
      </c>
      <c r="M37" s="150" t="s">
        <v>89</v>
      </c>
      <c r="N37" s="87"/>
    </row>
    <row r="38" spans="1:14" x14ac:dyDescent="0.25">
      <c r="A38" s="250">
        <v>36</v>
      </c>
      <c r="B38" s="613" t="s">
        <v>1173</v>
      </c>
      <c r="C38" s="613"/>
      <c r="D38" s="49" t="s">
        <v>984</v>
      </c>
      <c r="E38" s="49" t="s">
        <v>955</v>
      </c>
      <c r="F38" s="277">
        <f>EDU*4</f>
        <v>360</v>
      </c>
      <c r="G38" s="256" t="s">
        <v>1052</v>
      </c>
      <c r="M38" s="150" t="s">
        <v>90</v>
      </c>
      <c r="N38" s="87"/>
    </row>
    <row r="39" spans="1:14" ht="17.25" customHeight="1" x14ac:dyDescent="0.25">
      <c r="A39" s="251">
        <v>37</v>
      </c>
      <c r="B39" s="614" t="s">
        <v>1174</v>
      </c>
      <c r="C39" s="614"/>
      <c r="D39" s="254" t="s">
        <v>984</v>
      </c>
      <c r="E39" s="47" t="s">
        <v>982</v>
      </c>
      <c r="F39" s="276">
        <f>EDU*2+MAX(APP,DEX)*2</f>
        <v>300</v>
      </c>
      <c r="G39" s="48" t="s">
        <v>1053</v>
      </c>
      <c r="M39" s="150" t="s">
        <v>197</v>
      </c>
      <c r="N39" s="87"/>
    </row>
    <row r="40" spans="1:14" ht="17.25" customHeight="1" x14ac:dyDescent="0.25">
      <c r="A40" s="250">
        <v>38</v>
      </c>
      <c r="B40" s="613" t="s">
        <v>1175</v>
      </c>
      <c r="C40" s="613"/>
      <c r="D40" s="49" t="s">
        <v>1054</v>
      </c>
      <c r="E40" s="49" t="s">
        <v>959</v>
      </c>
      <c r="F40" s="277">
        <f>EDU*2+MAX(STR,DEX)*2</f>
        <v>180</v>
      </c>
      <c r="G40" s="256" t="s">
        <v>1055</v>
      </c>
      <c r="M40" s="150" t="s">
        <v>260</v>
      </c>
      <c r="N40" s="87"/>
    </row>
    <row r="41" spans="1:14" x14ac:dyDescent="0.25">
      <c r="A41" s="251">
        <v>39</v>
      </c>
      <c r="B41" s="614" t="s">
        <v>1176</v>
      </c>
      <c r="C41" s="614"/>
      <c r="D41" s="254" t="s">
        <v>958</v>
      </c>
      <c r="E41" s="47" t="s">
        <v>955</v>
      </c>
      <c r="F41" s="276">
        <f>EDU*4</f>
        <v>360</v>
      </c>
      <c r="G41" s="48" t="s">
        <v>1056</v>
      </c>
      <c r="M41" s="150" t="s">
        <v>261</v>
      </c>
      <c r="N41" s="87"/>
    </row>
    <row r="42" spans="1:14" x14ac:dyDescent="0.25">
      <c r="A42" s="250">
        <v>40</v>
      </c>
      <c r="B42" s="613" t="s">
        <v>1177</v>
      </c>
      <c r="C42" s="613"/>
      <c r="D42" s="49" t="s">
        <v>972</v>
      </c>
      <c r="E42" s="49" t="s">
        <v>955</v>
      </c>
      <c r="F42" s="277">
        <f>EDU*4</f>
        <v>360</v>
      </c>
      <c r="G42" s="256" t="s">
        <v>1057</v>
      </c>
      <c r="M42" s="150" t="s">
        <v>91</v>
      </c>
      <c r="N42" s="87"/>
    </row>
    <row r="43" spans="1:14" x14ac:dyDescent="0.25">
      <c r="A43" s="251">
        <v>41</v>
      </c>
      <c r="B43" s="614" t="s">
        <v>1178</v>
      </c>
      <c r="C43" s="614"/>
      <c r="D43" s="254" t="s">
        <v>984</v>
      </c>
      <c r="E43" s="47" t="s">
        <v>955</v>
      </c>
      <c r="F43" s="276">
        <f>EDU*4</f>
        <v>360</v>
      </c>
      <c r="G43" s="48" t="s">
        <v>1058</v>
      </c>
      <c r="M43" s="150" t="s">
        <v>92</v>
      </c>
      <c r="N43" s="87"/>
    </row>
    <row r="44" spans="1:14" ht="17.25" customHeight="1" x14ac:dyDescent="0.25">
      <c r="A44" s="250">
        <v>42</v>
      </c>
      <c r="B44" s="613" t="s">
        <v>1179</v>
      </c>
      <c r="C44" s="613"/>
      <c r="D44" s="49" t="s">
        <v>1059</v>
      </c>
      <c r="E44" s="49" t="s">
        <v>995</v>
      </c>
      <c r="F44" s="277">
        <f>APP*2+EDU*2</f>
        <v>300</v>
      </c>
      <c r="G44" s="256" t="s">
        <v>1060</v>
      </c>
      <c r="M44" s="150" t="s">
        <v>61</v>
      </c>
      <c r="N44" s="87"/>
    </row>
    <row r="45" spans="1:14" ht="17.25" customHeight="1" x14ac:dyDescent="0.25">
      <c r="A45" s="251">
        <v>43</v>
      </c>
      <c r="B45" s="614" t="s">
        <v>1180</v>
      </c>
      <c r="C45" s="614"/>
      <c r="D45" s="254" t="s">
        <v>962</v>
      </c>
      <c r="E45" s="47" t="s">
        <v>848</v>
      </c>
      <c r="F45" s="276">
        <f>EDU*2+DEX*2</f>
        <v>180</v>
      </c>
      <c r="G45" s="48" t="s">
        <v>1061</v>
      </c>
      <c r="M45" s="150" t="s">
        <v>871</v>
      </c>
      <c r="N45" s="87"/>
    </row>
    <row r="46" spans="1:14" x14ac:dyDescent="0.25">
      <c r="A46" s="250">
        <v>44</v>
      </c>
      <c r="B46" s="613" t="s">
        <v>1181</v>
      </c>
      <c r="C46" s="613"/>
      <c r="D46" s="49" t="s">
        <v>1062</v>
      </c>
      <c r="E46" s="49" t="s">
        <v>955</v>
      </c>
      <c r="F46" s="277">
        <f>EDU*4</f>
        <v>360</v>
      </c>
      <c r="G46" s="256" t="s">
        <v>1063</v>
      </c>
      <c r="M46" s="150" t="s">
        <v>93</v>
      </c>
      <c r="N46" s="87"/>
    </row>
    <row r="47" spans="1:14" ht="17.25" customHeight="1" x14ac:dyDescent="0.25">
      <c r="A47" s="251">
        <v>45</v>
      </c>
      <c r="B47" s="614" t="s">
        <v>1182</v>
      </c>
      <c r="C47" s="614"/>
      <c r="D47" s="254" t="s">
        <v>1064</v>
      </c>
      <c r="E47" s="47" t="s">
        <v>1065</v>
      </c>
      <c r="F47" s="276">
        <f>(MAX(APP,STR,DEX))*2+EDU*2</f>
        <v>300</v>
      </c>
      <c r="G47" s="48" t="s">
        <v>1066</v>
      </c>
      <c r="M47" s="150" t="s">
        <v>94</v>
      </c>
      <c r="N47" s="87"/>
    </row>
    <row r="48" spans="1:14" ht="17.25" customHeight="1" x14ac:dyDescent="0.25">
      <c r="A48" s="250">
        <v>46</v>
      </c>
      <c r="B48" s="613" t="s">
        <v>1183</v>
      </c>
      <c r="C48" s="613"/>
      <c r="D48" s="49" t="s">
        <v>975</v>
      </c>
      <c r="E48" s="49" t="s">
        <v>848</v>
      </c>
      <c r="F48" s="277">
        <f>EDU*2+DEX*2</f>
        <v>180</v>
      </c>
      <c r="G48" s="256" t="s">
        <v>1067</v>
      </c>
      <c r="M48" s="150" t="s">
        <v>537</v>
      </c>
      <c r="N48" s="87"/>
    </row>
    <row r="49" spans="1:14" ht="17.25" customHeight="1" x14ac:dyDescent="0.25">
      <c r="A49" s="251">
        <v>47</v>
      </c>
      <c r="B49" s="614" t="s">
        <v>1184</v>
      </c>
      <c r="C49" s="614"/>
      <c r="D49" s="254" t="s">
        <v>64</v>
      </c>
      <c r="E49" s="47" t="s">
        <v>959</v>
      </c>
      <c r="F49" s="276">
        <f>EDU*2+MAX(STR,DEX)*2</f>
        <v>180</v>
      </c>
      <c r="G49" s="48" t="s">
        <v>1068</v>
      </c>
      <c r="M49" s="150" t="s">
        <v>854</v>
      </c>
      <c r="N49" s="87"/>
    </row>
    <row r="50" spans="1:14" ht="17.25" customHeight="1" x14ac:dyDescent="0.25">
      <c r="A50" s="250">
        <v>48</v>
      </c>
      <c r="B50" s="613" t="s">
        <v>1185</v>
      </c>
      <c r="C50" s="613"/>
      <c r="D50" s="49" t="s">
        <v>962</v>
      </c>
      <c r="E50" s="49" t="s">
        <v>848</v>
      </c>
      <c r="F50" s="277">
        <f>EDU*2+DEX*2</f>
        <v>180</v>
      </c>
      <c r="G50" s="256" t="s">
        <v>1069</v>
      </c>
      <c r="M50" s="150" t="s">
        <v>855</v>
      </c>
      <c r="N50" s="87"/>
    </row>
    <row r="51" spans="1:14" x14ac:dyDescent="0.25">
      <c r="A51" s="251">
        <v>49</v>
      </c>
      <c r="B51" s="614" t="s">
        <v>1186</v>
      </c>
      <c r="C51" s="614"/>
      <c r="D51" s="254" t="s">
        <v>961</v>
      </c>
      <c r="E51" s="47" t="s">
        <v>955</v>
      </c>
      <c r="F51" s="276">
        <f>EDU*4</f>
        <v>360</v>
      </c>
      <c r="G51" s="48" t="s">
        <v>1070</v>
      </c>
      <c r="M51" s="150" t="s">
        <v>865</v>
      </c>
      <c r="N51" s="87"/>
    </row>
    <row r="52" spans="1:14" ht="17.25" customHeight="1" x14ac:dyDescent="0.25">
      <c r="A52" s="250">
        <v>50</v>
      </c>
      <c r="B52" s="613" t="s">
        <v>1187</v>
      </c>
      <c r="C52" s="613"/>
      <c r="D52" s="49" t="s">
        <v>1071</v>
      </c>
      <c r="E52" s="49" t="s">
        <v>1044</v>
      </c>
      <c r="F52" s="277">
        <f>APP*2+EDU*2</f>
        <v>300</v>
      </c>
      <c r="G52" s="256" t="s">
        <v>1072</v>
      </c>
      <c r="M52" s="150" t="s">
        <v>96</v>
      </c>
      <c r="N52" s="87"/>
    </row>
    <row r="53" spans="1:14" x14ac:dyDescent="0.25">
      <c r="A53" s="251">
        <v>51</v>
      </c>
      <c r="B53" s="614" t="s">
        <v>1188</v>
      </c>
      <c r="C53" s="614"/>
      <c r="D53" s="254" t="s">
        <v>958</v>
      </c>
      <c r="E53" s="47" t="s">
        <v>955</v>
      </c>
      <c r="F53" s="276">
        <f>EDU*4</f>
        <v>360</v>
      </c>
      <c r="G53" s="48" t="s">
        <v>1073</v>
      </c>
      <c r="M53" s="150" t="s">
        <v>262</v>
      </c>
      <c r="N53" s="87"/>
    </row>
    <row r="54" spans="1:14" ht="16.5" customHeight="1" x14ac:dyDescent="0.25">
      <c r="A54" s="250">
        <v>52</v>
      </c>
      <c r="B54" s="613" t="s">
        <v>1189</v>
      </c>
      <c r="C54" s="613"/>
      <c r="D54" s="49" t="s">
        <v>1016</v>
      </c>
      <c r="E54" s="49" t="s">
        <v>995</v>
      </c>
      <c r="F54" s="277">
        <f>APP*2+EDU*2</f>
        <v>300</v>
      </c>
      <c r="G54" s="256" t="s">
        <v>1074</v>
      </c>
      <c r="M54" s="150" t="s">
        <v>97</v>
      </c>
      <c r="N54" s="87"/>
    </row>
    <row r="55" spans="1:14" ht="17.25" customHeight="1" x14ac:dyDescent="0.25">
      <c r="A55" s="251">
        <v>53</v>
      </c>
      <c r="B55" s="614" t="s">
        <v>1190</v>
      </c>
      <c r="C55" s="614"/>
      <c r="D55" s="254" t="s">
        <v>1075</v>
      </c>
      <c r="E55" s="47" t="s">
        <v>1065</v>
      </c>
      <c r="F55" s="276">
        <f>(MAX(APP,STR,DEX))*2+EDU*2</f>
        <v>300</v>
      </c>
      <c r="G55" s="48" t="s">
        <v>1076</v>
      </c>
      <c r="M55" s="150" t="s">
        <v>870</v>
      </c>
      <c r="N55" s="87"/>
    </row>
    <row r="56" spans="1:14" ht="16.5" customHeight="1" x14ac:dyDescent="0.25">
      <c r="A56" s="250">
        <v>54</v>
      </c>
      <c r="B56" s="613" t="s">
        <v>1191</v>
      </c>
      <c r="C56" s="613"/>
      <c r="D56" s="49" t="s">
        <v>962</v>
      </c>
      <c r="E56" s="49" t="s">
        <v>973</v>
      </c>
      <c r="F56" s="277">
        <f>EDU*2+MAX(STR,DEX)*2</f>
        <v>180</v>
      </c>
      <c r="G56" s="256" t="s">
        <v>1077</v>
      </c>
      <c r="M56" s="150" t="s">
        <v>98</v>
      </c>
      <c r="N56" s="87"/>
    </row>
    <row r="57" spans="1:14" x14ac:dyDescent="0.25">
      <c r="A57" s="251">
        <v>55</v>
      </c>
      <c r="B57" s="614" t="s">
        <v>1192</v>
      </c>
      <c r="C57" s="614"/>
      <c r="D57" s="254" t="s">
        <v>981</v>
      </c>
      <c r="E57" s="47" t="s">
        <v>955</v>
      </c>
      <c r="F57" s="276">
        <f>EDU*4</f>
        <v>360</v>
      </c>
      <c r="G57" s="48" t="s">
        <v>1078</v>
      </c>
      <c r="H57" s="257"/>
      <c r="M57" s="150" t="s">
        <v>99</v>
      </c>
      <c r="N57" s="87"/>
    </row>
    <row r="58" spans="1:14" ht="16.5" customHeight="1" x14ac:dyDescent="0.25">
      <c r="A58" s="250">
        <v>56</v>
      </c>
      <c r="B58" s="613" t="s">
        <v>1193</v>
      </c>
      <c r="C58" s="613"/>
      <c r="D58" s="49" t="s">
        <v>962</v>
      </c>
      <c r="E58" s="49" t="s">
        <v>973</v>
      </c>
      <c r="F58" s="277">
        <f>EDU*2+MAX(STR,DEX)*2</f>
        <v>180</v>
      </c>
      <c r="G58" s="256" t="s">
        <v>1079</v>
      </c>
      <c r="H58" s="257"/>
      <c r="M58" s="150" t="s">
        <v>95</v>
      </c>
      <c r="N58" s="87"/>
    </row>
    <row r="59" spans="1:14" x14ac:dyDescent="0.25">
      <c r="A59" s="251">
        <v>57</v>
      </c>
      <c r="B59" s="614" t="s">
        <v>1194</v>
      </c>
      <c r="C59" s="614"/>
      <c r="D59" s="254" t="s">
        <v>975</v>
      </c>
      <c r="E59" s="47" t="s">
        <v>955</v>
      </c>
      <c r="F59" s="276">
        <f>EDU*4</f>
        <v>360</v>
      </c>
      <c r="G59" s="48" t="s">
        <v>1080</v>
      </c>
      <c r="H59" s="257"/>
      <c r="M59" s="150" t="s">
        <v>873</v>
      </c>
      <c r="N59" s="87"/>
    </row>
    <row r="60" spans="1:14" x14ac:dyDescent="0.25">
      <c r="A60" s="250">
        <v>58</v>
      </c>
      <c r="B60" s="613" t="s">
        <v>1195</v>
      </c>
      <c r="C60" s="613"/>
      <c r="D60" s="49" t="s">
        <v>1081</v>
      </c>
      <c r="E60" s="49" t="s">
        <v>955</v>
      </c>
      <c r="F60" s="277">
        <f>EDU*4</f>
        <v>360</v>
      </c>
      <c r="G60" s="256" t="s">
        <v>1082</v>
      </c>
      <c r="H60" s="257"/>
      <c r="M60" s="150" t="s">
        <v>530</v>
      </c>
      <c r="N60" s="87"/>
    </row>
    <row r="61" spans="1:14" ht="18.75" x14ac:dyDescent="0.25">
      <c r="A61" s="251">
        <v>59</v>
      </c>
      <c r="B61" s="614" t="s">
        <v>1196</v>
      </c>
      <c r="C61" s="614"/>
      <c r="D61" s="254" t="s">
        <v>1083</v>
      </c>
      <c r="E61" s="47" t="s">
        <v>982</v>
      </c>
      <c r="F61" s="276">
        <f>EDU*2+MAX(APP,DEX)*2</f>
        <v>300</v>
      </c>
      <c r="G61" s="48" t="s">
        <v>1084</v>
      </c>
      <c r="H61" s="257"/>
      <c r="M61" s="150" t="s">
        <v>185</v>
      </c>
      <c r="N61" s="87"/>
    </row>
    <row r="62" spans="1:14" x14ac:dyDescent="0.25">
      <c r="A62" s="250">
        <v>60</v>
      </c>
      <c r="B62" s="613" t="s">
        <v>1197</v>
      </c>
      <c r="C62" s="613"/>
      <c r="D62" s="49" t="s">
        <v>1085</v>
      </c>
      <c r="E62" s="49" t="s">
        <v>995</v>
      </c>
      <c r="F62" s="277">
        <f>APP*2+EDU*2</f>
        <v>300</v>
      </c>
      <c r="G62" s="256" t="s">
        <v>1086</v>
      </c>
      <c r="H62" s="257"/>
      <c r="M62" s="150" t="s">
        <v>937</v>
      </c>
      <c r="N62" s="87"/>
    </row>
    <row r="63" spans="1:14" x14ac:dyDescent="0.25">
      <c r="A63" s="251">
        <v>61</v>
      </c>
      <c r="B63" s="614" t="s">
        <v>1198</v>
      </c>
      <c r="C63" s="614"/>
      <c r="D63" s="254" t="s">
        <v>64</v>
      </c>
      <c r="E63" s="47" t="s">
        <v>973</v>
      </c>
      <c r="F63" s="276">
        <f>EDU*2+MAX(STR,DEX)*2</f>
        <v>180</v>
      </c>
      <c r="G63" s="48" t="s">
        <v>1087</v>
      </c>
      <c r="H63" s="257"/>
      <c r="M63" s="150" t="s">
        <v>184</v>
      </c>
      <c r="N63" s="87"/>
    </row>
    <row r="64" spans="1:14" ht="18.75" x14ac:dyDescent="0.25">
      <c r="A64" s="250">
        <v>62</v>
      </c>
      <c r="B64" s="613" t="s">
        <v>1199</v>
      </c>
      <c r="C64" s="613"/>
      <c r="D64" s="49" t="s">
        <v>1088</v>
      </c>
      <c r="E64" s="49" t="s">
        <v>1044</v>
      </c>
      <c r="F64" s="277">
        <f>APP*2+EDU*2</f>
        <v>300</v>
      </c>
      <c r="G64" s="256" t="s">
        <v>1089</v>
      </c>
      <c r="H64" s="257"/>
      <c r="M64" s="150" t="s">
        <v>820</v>
      </c>
      <c r="N64" s="87"/>
    </row>
    <row r="65" spans="1:14" x14ac:dyDescent="0.25">
      <c r="A65" s="251">
        <v>63</v>
      </c>
      <c r="B65" s="614" t="s">
        <v>1200</v>
      </c>
      <c r="C65" s="614"/>
      <c r="D65" s="254" t="s">
        <v>1064</v>
      </c>
      <c r="E65" s="47" t="s">
        <v>992</v>
      </c>
      <c r="F65" s="276">
        <f>EDU*2+MAX(APP,DEX)*2</f>
        <v>300</v>
      </c>
      <c r="G65" s="48" t="s">
        <v>1090</v>
      </c>
      <c r="H65" s="257"/>
      <c r="M65" s="87" t="s">
        <v>246</v>
      </c>
      <c r="N65" s="87"/>
    </row>
    <row r="66" spans="1:14" ht="18.75" x14ac:dyDescent="0.25">
      <c r="A66" s="250">
        <v>64</v>
      </c>
      <c r="B66" s="613" t="s">
        <v>1201</v>
      </c>
      <c r="C66" s="613"/>
      <c r="D66" s="49" t="s">
        <v>1091</v>
      </c>
      <c r="E66" s="49" t="s">
        <v>1039</v>
      </c>
      <c r="F66" s="277">
        <f>EDU*2+STR*2</f>
        <v>180</v>
      </c>
      <c r="G66" s="256" t="s">
        <v>1092</v>
      </c>
      <c r="H66" s="257"/>
      <c r="M66" s="87"/>
      <c r="N66" s="87"/>
    </row>
    <row r="67" spans="1:14" x14ac:dyDescent="0.25">
      <c r="A67" s="251">
        <v>65</v>
      </c>
      <c r="B67" s="614" t="s">
        <v>1202</v>
      </c>
      <c r="C67" s="614"/>
      <c r="D67" s="254" t="s">
        <v>962</v>
      </c>
      <c r="E67" s="47" t="s">
        <v>955</v>
      </c>
      <c r="F67" s="276">
        <f>EDU*4</f>
        <v>360</v>
      </c>
      <c r="G67" s="48" t="s">
        <v>1093</v>
      </c>
      <c r="H67" s="257"/>
      <c r="N67" s="87"/>
    </row>
    <row r="68" spans="1:14" x14ac:dyDescent="0.25">
      <c r="A68" s="250">
        <v>66</v>
      </c>
      <c r="B68" s="613" t="s">
        <v>1203</v>
      </c>
      <c r="C68" s="613"/>
      <c r="D68" s="49" t="s">
        <v>962</v>
      </c>
      <c r="E68" s="49" t="s">
        <v>955</v>
      </c>
      <c r="F68" s="277">
        <f>EDU*4</f>
        <v>360</v>
      </c>
      <c r="G68" s="256" t="s">
        <v>1094</v>
      </c>
      <c r="H68" s="257"/>
      <c r="M68" s="87"/>
      <c r="N68" s="87"/>
    </row>
    <row r="69" spans="1:14" x14ac:dyDescent="0.25">
      <c r="A69" s="251">
        <v>67</v>
      </c>
      <c r="B69" s="614" t="s">
        <v>1204</v>
      </c>
      <c r="C69" s="614"/>
      <c r="D69" s="254" t="s">
        <v>1095</v>
      </c>
      <c r="E69" s="47" t="s">
        <v>955</v>
      </c>
      <c r="F69" s="276">
        <f>EDU*4</f>
        <v>360</v>
      </c>
      <c r="G69" s="48" t="s">
        <v>1096</v>
      </c>
      <c r="H69" s="257"/>
      <c r="M69" s="87"/>
      <c r="N69" s="87"/>
    </row>
    <row r="70" spans="1:14" x14ac:dyDescent="0.25">
      <c r="A70" s="250">
        <v>68</v>
      </c>
      <c r="B70" s="613" t="s">
        <v>1205</v>
      </c>
      <c r="C70" s="613"/>
      <c r="D70" s="49" t="s">
        <v>961</v>
      </c>
      <c r="E70" s="49" t="s">
        <v>955</v>
      </c>
      <c r="F70" s="277">
        <f>EDU*4</f>
        <v>360</v>
      </c>
      <c r="G70" s="256" t="s">
        <v>1097</v>
      </c>
      <c r="H70" s="257"/>
      <c r="M70" s="87"/>
      <c r="N70" s="87"/>
    </row>
    <row r="71" spans="1:14" x14ac:dyDescent="0.25">
      <c r="A71" s="251">
        <v>69</v>
      </c>
      <c r="B71" s="614" t="s">
        <v>1206</v>
      </c>
      <c r="C71" s="614"/>
      <c r="D71" s="254" t="s">
        <v>962</v>
      </c>
      <c r="E71" s="47" t="s">
        <v>973</v>
      </c>
      <c r="F71" s="276">
        <f>EDU*2+MAX(STR,DEX)*2</f>
        <v>180</v>
      </c>
      <c r="G71" s="48" t="s">
        <v>1098</v>
      </c>
      <c r="H71" s="257"/>
      <c r="M71" s="87"/>
      <c r="N71" s="87"/>
    </row>
    <row r="72" spans="1:14" ht="16.5" customHeight="1" x14ac:dyDescent="0.25">
      <c r="A72" s="250">
        <v>70</v>
      </c>
      <c r="B72" s="613" t="s">
        <v>1207</v>
      </c>
      <c r="C72" s="613"/>
      <c r="D72" s="49" t="s">
        <v>962</v>
      </c>
      <c r="E72" s="49" t="s">
        <v>973</v>
      </c>
      <c r="F72" s="277">
        <f>EDU*2+MAX(STR,DEX)*2</f>
        <v>180</v>
      </c>
      <c r="G72" s="256" t="s">
        <v>1099</v>
      </c>
      <c r="H72" s="257"/>
      <c r="M72" s="87"/>
      <c r="N72" s="87"/>
    </row>
    <row r="73" spans="1:14" ht="16.5" customHeight="1" x14ac:dyDescent="0.25">
      <c r="A73" s="251">
        <v>71</v>
      </c>
      <c r="B73" s="614" t="s">
        <v>1208</v>
      </c>
      <c r="C73" s="614"/>
      <c r="D73" s="254" t="s">
        <v>962</v>
      </c>
      <c r="E73" s="47" t="s">
        <v>973</v>
      </c>
      <c r="F73" s="276">
        <f>EDU*2+MAX(STR,DEX)*2</f>
        <v>180</v>
      </c>
      <c r="G73" s="48" t="s">
        <v>1100</v>
      </c>
      <c r="H73" s="257"/>
      <c r="M73" s="87"/>
      <c r="N73" s="87"/>
    </row>
    <row r="74" spans="1:14" x14ac:dyDescent="0.25">
      <c r="A74" s="250">
        <v>72</v>
      </c>
      <c r="B74" s="613" t="s">
        <v>1209</v>
      </c>
      <c r="C74" s="613"/>
      <c r="D74" s="49" t="s">
        <v>1062</v>
      </c>
      <c r="E74" s="49" t="s">
        <v>955</v>
      </c>
      <c r="F74" s="277">
        <f>EDU*4</f>
        <v>360</v>
      </c>
      <c r="G74" s="256" t="s">
        <v>1101</v>
      </c>
      <c r="H74" s="257"/>
      <c r="M74" s="87"/>
      <c r="N74" s="87"/>
    </row>
    <row r="75" spans="1:14" x14ac:dyDescent="0.25">
      <c r="A75" s="251">
        <v>73</v>
      </c>
      <c r="B75" s="614" t="s">
        <v>1210</v>
      </c>
      <c r="C75" s="614"/>
      <c r="D75" s="254" t="s">
        <v>1102</v>
      </c>
      <c r="E75" s="47" t="s">
        <v>955</v>
      </c>
      <c r="F75" s="276">
        <f>EDU*4</f>
        <v>360</v>
      </c>
      <c r="G75" s="48" t="s">
        <v>956</v>
      </c>
      <c r="H75" s="257"/>
      <c r="M75" s="87"/>
      <c r="N75" s="87"/>
    </row>
    <row r="76" spans="1:14" x14ac:dyDescent="0.25">
      <c r="A76" s="250">
        <v>74</v>
      </c>
      <c r="B76" s="613" t="s">
        <v>1211</v>
      </c>
      <c r="C76" s="613"/>
      <c r="D76" s="49" t="s">
        <v>978</v>
      </c>
      <c r="E76" s="49" t="s">
        <v>955</v>
      </c>
      <c r="F76" s="277">
        <f>EDU*4</f>
        <v>360</v>
      </c>
      <c r="G76" s="256" t="s">
        <v>1103</v>
      </c>
      <c r="H76" s="257"/>
      <c r="M76" s="87"/>
      <c r="N76" s="87"/>
    </row>
    <row r="77" spans="1:14" ht="16.5" customHeight="1" x14ac:dyDescent="0.25">
      <c r="A77" s="251">
        <v>75</v>
      </c>
      <c r="B77" s="614" t="s">
        <v>1212</v>
      </c>
      <c r="C77" s="614"/>
      <c r="D77" s="254" t="s">
        <v>970</v>
      </c>
      <c r="E77" s="47" t="s">
        <v>973</v>
      </c>
      <c r="F77" s="276">
        <f>EDU*2+MAX(STR,DEX)*2</f>
        <v>180</v>
      </c>
      <c r="G77" s="48" t="s">
        <v>957</v>
      </c>
      <c r="H77" s="257"/>
      <c r="M77" s="87"/>
      <c r="N77" s="87"/>
    </row>
    <row r="78" spans="1:14" ht="17.25" customHeight="1" x14ac:dyDescent="0.25">
      <c r="A78" s="250">
        <v>76</v>
      </c>
      <c r="B78" s="613" t="s">
        <v>1213</v>
      </c>
      <c r="C78" s="613"/>
      <c r="D78" s="49" t="s">
        <v>994</v>
      </c>
      <c r="E78" s="49" t="s">
        <v>995</v>
      </c>
      <c r="F78" s="277">
        <f>EDU*2+APP*2</f>
        <v>300</v>
      </c>
      <c r="G78" s="256" t="s">
        <v>1104</v>
      </c>
      <c r="H78" s="257"/>
      <c r="M78" s="87"/>
      <c r="N78" s="87"/>
    </row>
    <row r="79" spans="1:14" ht="17.25" customHeight="1" x14ac:dyDescent="0.25">
      <c r="A79" s="251">
        <v>77</v>
      </c>
      <c r="B79" s="614" t="s">
        <v>1214</v>
      </c>
      <c r="C79" s="614"/>
      <c r="D79" s="254" t="s">
        <v>958</v>
      </c>
      <c r="E79" s="47" t="s">
        <v>959</v>
      </c>
      <c r="F79" s="276">
        <f>EDU*2+MAX(STR,DEX)*2</f>
        <v>180</v>
      </c>
      <c r="G79" s="48" t="s">
        <v>960</v>
      </c>
      <c r="H79" s="257"/>
      <c r="M79" s="87"/>
      <c r="N79" s="87"/>
    </row>
    <row r="80" spans="1:14" x14ac:dyDescent="0.25">
      <c r="A80" s="250">
        <v>78</v>
      </c>
      <c r="B80" s="613" t="s">
        <v>1215</v>
      </c>
      <c r="C80" s="613"/>
      <c r="D80" s="49" t="s">
        <v>961</v>
      </c>
      <c r="E80" s="49" t="s">
        <v>955</v>
      </c>
      <c r="F80" s="277">
        <f>EDU*4</f>
        <v>360</v>
      </c>
      <c r="G80" s="256" t="s">
        <v>1105</v>
      </c>
      <c r="H80" s="257"/>
    </row>
    <row r="81" spans="1:8" ht="16.5" customHeight="1" x14ac:dyDescent="0.25">
      <c r="A81" s="251">
        <v>79</v>
      </c>
      <c r="B81" s="614" t="s">
        <v>1216</v>
      </c>
      <c r="C81" s="614"/>
      <c r="D81" s="254" t="s">
        <v>962</v>
      </c>
      <c r="E81" s="47" t="s">
        <v>963</v>
      </c>
      <c r="F81" s="276">
        <f>EDU*2+MAX(POW,DEX)*2</f>
        <v>480</v>
      </c>
      <c r="G81" s="48" t="s">
        <v>964</v>
      </c>
      <c r="H81" s="257"/>
    </row>
    <row r="82" spans="1:8" x14ac:dyDescent="0.25">
      <c r="A82" s="250">
        <v>80</v>
      </c>
      <c r="B82" s="613" t="s">
        <v>1217</v>
      </c>
      <c r="C82" s="613"/>
      <c r="D82" s="49" t="s">
        <v>962</v>
      </c>
      <c r="E82" s="49" t="s">
        <v>955</v>
      </c>
      <c r="F82" s="277">
        <f>EDU*4</f>
        <v>360</v>
      </c>
      <c r="G82" s="256" t="s">
        <v>1106</v>
      </c>
      <c r="H82" s="257"/>
    </row>
    <row r="83" spans="1:8" ht="30" x14ac:dyDescent="0.25">
      <c r="A83" s="251">
        <v>81</v>
      </c>
      <c r="B83" s="614" t="s">
        <v>1218</v>
      </c>
      <c r="C83" s="614"/>
      <c r="D83" s="254" t="s">
        <v>965</v>
      </c>
      <c r="E83" s="47" t="s">
        <v>955</v>
      </c>
      <c r="F83" s="276">
        <f>EDU*4</f>
        <v>360</v>
      </c>
      <c r="G83" s="48" t="s">
        <v>1132</v>
      </c>
      <c r="H83" s="257"/>
    </row>
    <row r="84" spans="1:8" ht="16.5" customHeight="1" x14ac:dyDescent="0.25">
      <c r="A84" s="250">
        <v>82</v>
      </c>
      <c r="B84" s="613" t="s">
        <v>1219</v>
      </c>
      <c r="C84" s="613"/>
      <c r="D84" s="49" t="s">
        <v>966</v>
      </c>
      <c r="E84" s="49" t="s">
        <v>973</v>
      </c>
      <c r="F84" s="277">
        <f>EDU*2+MAX(STR,DEX)*2</f>
        <v>180</v>
      </c>
      <c r="G84" s="256" t="s">
        <v>1107</v>
      </c>
    </row>
    <row r="85" spans="1:8" x14ac:dyDescent="0.25">
      <c r="A85" s="251">
        <v>83</v>
      </c>
      <c r="B85" s="614" t="s">
        <v>1220</v>
      </c>
      <c r="C85" s="614"/>
      <c r="D85" s="254" t="s">
        <v>962</v>
      </c>
      <c r="E85" s="47" t="s">
        <v>955</v>
      </c>
      <c r="F85" s="276">
        <f>EDU*4</f>
        <v>360</v>
      </c>
      <c r="G85" s="48" t="s">
        <v>967</v>
      </c>
    </row>
    <row r="86" spans="1:8" x14ac:dyDescent="0.25">
      <c r="A86" s="250">
        <v>84</v>
      </c>
      <c r="B86" s="613" t="s">
        <v>1221</v>
      </c>
      <c r="C86" s="613"/>
      <c r="D86" s="49" t="s">
        <v>968</v>
      </c>
      <c r="E86" s="49" t="s">
        <v>955</v>
      </c>
      <c r="F86" s="277">
        <f>EDU*4</f>
        <v>360</v>
      </c>
      <c r="G86" s="256" t="s">
        <v>1108</v>
      </c>
    </row>
    <row r="87" spans="1:8" x14ac:dyDescent="0.25">
      <c r="A87" s="251">
        <v>85</v>
      </c>
      <c r="B87" s="614" t="s">
        <v>1222</v>
      </c>
      <c r="C87" s="614"/>
      <c r="D87" s="254" t="s">
        <v>962</v>
      </c>
      <c r="E87" s="47" t="s">
        <v>955</v>
      </c>
      <c r="F87" s="276">
        <f>EDU*4</f>
        <v>360</v>
      </c>
      <c r="G87" s="48" t="s">
        <v>969</v>
      </c>
    </row>
    <row r="88" spans="1:8" x14ac:dyDescent="0.25">
      <c r="A88" s="250">
        <v>86</v>
      </c>
      <c r="B88" s="613" t="s">
        <v>1223</v>
      </c>
      <c r="C88" s="613"/>
      <c r="D88" s="49" t="s">
        <v>961</v>
      </c>
      <c r="E88" s="49" t="s">
        <v>955</v>
      </c>
      <c r="F88" s="277">
        <f>EDU*4</f>
        <v>360</v>
      </c>
      <c r="G88" s="256" t="s">
        <v>1109</v>
      </c>
    </row>
    <row r="89" spans="1:8" ht="16.5" customHeight="1" x14ac:dyDescent="0.25">
      <c r="A89" s="251">
        <v>87</v>
      </c>
      <c r="B89" s="614" t="s">
        <v>1224</v>
      </c>
      <c r="C89" s="614"/>
      <c r="D89" s="254" t="s">
        <v>970</v>
      </c>
      <c r="E89" s="47" t="s">
        <v>971</v>
      </c>
      <c r="F89" s="276">
        <f>EDU*2+DEX*2</f>
        <v>180</v>
      </c>
      <c r="G89" s="48" t="s">
        <v>1110</v>
      </c>
    </row>
    <row r="90" spans="1:8" x14ac:dyDescent="0.25">
      <c r="A90" s="250">
        <v>88</v>
      </c>
      <c r="B90" s="613" t="s">
        <v>1225</v>
      </c>
      <c r="C90" s="613"/>
      <c r="D90" s="49" t="s">
        <v>958</v>
      </c>
      <c r="E90" s="49" t="s">
        <v>955</v>
      </c>
      <c r="F90" s="277">
        <f>EDU*4</f>
        <v>360</v>
      </c>
      <c r="G90" s="256" t="s">
        <v>1111</v>
      </c>
    </row>
    <row r="91" spans="1:8" ht="16.5" customHeight="1" x14ac:dyDescent="0.25">
      <c r="A91" s="251">
        <v>89</v>
      </c>
      <c r="B91" s="614" t="s">
        <v>1226</v>
      </c>
      <c r="C91" s="614"/>
      <c r="D91" s="254" t="s">
        <v>972</v>
      </c>
      <c r="E91" s="47" t="s">
        <v>973</v>
      </c>
      <c r="F91" s="276">
        <f>EDU*2+MAX(STR,DEX)*2</f>
        <v>180</v>
      </c>
      <c r="G91" s="48" t="s">
        <v>1112</v>
      </c>
    </row>
    <row r="92" spans="1:8" ht="16.5" customHeight="1" x14ac:dyDescent="0.25">
      <c r="A92" s="250">
        <v>90</v>
      </c>
      <c r="B92" s="613" t="s">
        <v>1227</v>
      </c>
      <c r="C92" s="613"/>
      <c r="D92" s="49" t="s">
        <v>962</v>
      </c>
      <c r="E92" s="49" t="s">
        <v>973</v>
      </c>
      <c r="F92" s="277">
        <f>EDU*2+MAX(STR,DEX)*2</f>
        <v>180</v>
      </c>
      <c r="G92" s="256" t="s">
        <v>1113</v>
      </c>
    </row>
    <row r="93" spans="1:8" ht="16.5" customHeight="1" x14ac:dyDescent="0.25">
      <c r="A93" s="251">
        <v>91</v>
      </c>
      <c r="B93" s="614" t="s">
        <v>1228</v>
      </c>
      <c r="C93" s="614"/>
      <c r="D93" s="254" t="s">
        <v>962</v>
      </c>
      <c r="E93" s="47" t="s">
        <v>973</v>
      </c>
      <c r="F93" s="276">
        <f>EDU*2+MAX(STR,DEX)*2</f>
        <v>180</v>
      </c>
      <c r="G93" s="48" t="s">
        <v>1114</v>
      </c>
    </row>
    <row r="94" spans="1:8" x14ac:dyDescent="0.25">
      <c r="A94" s="250">
        <v>92</v>
      </c>
      <c r="B94" s="613" t="s">
        <v>1229</v>
      </c>
      <c r="C94" s="613"/>
      <c r="D94" s="49" t="s">
        <v>970</v>
      </c>
      <c r="E94" s="49" t="s">
        <v>955</v>
      </c>
      <c r="F94" s="277">
        <f>EDU*4</f>
        <v>360</v>
      </c>
      <c r="G94" s="256" t="s">
        <v>1115</v>
      </c>
    </row>
    <row r="95" spans="1:8" ht="16.5" customHeight="1" x14ac:dyDescent="0.25">
      <c r="A95" s="251">
        <v>93</v>
      </c>
      <c r="B95" s="614" t="s">
        <v>1230</v>
      </c>
      <c r="C95" s="614"/>
      <c r="D95" s="254" t="s">
        <v>1116</v>
      </c>
      <c r="E95" s="47" t="s">
        <v>973</v>
      </c>
      <c r="F95" s="276">
        <f>EDU*2+MAX(STR,DEX)*2</f>
        <v>180</v>
      </c>
      <c r="G95" s="48" t="s">
        <v>974</v>
      </c>
    </row>
    <row r="96" spans="1:8" ht="17.25" customHeight="1" x14ac:dyDescent="0.25">
      <c r="A96" s="250">
        <v>94</v>
      </c>
      <c r="B96" s="613" t="s">
        <v>1231</v>
      </c>
      <c r="C96" s="613"/>
      <c r="D96" s="49" t="s">
        <v>991</v>
      </c>
      <c r="E96" s="49" t="s">
        <v>995</v>
      </c>
      <c r="F96" s="277">
        <f>EDU*2+APP*2</f>
        <v>300</v>
      </c>
      <c r="G96" s="256" t="s">
        <v>1117</v>
      </c>
    </row>
    <row r="97" spans="1:7" x14ac:dyDescent="0.25">
      <c r="A97" s="251">
        <v>95</v>
      </c>
      <c r="B97" s="614" t="s">
        <v>1232</v>
      </c>
      <c r="C97" s="614"/>
      <c r="D97" s="254" t="s">
        <v>1062</v>
      </c>
      <c r="E97" s="47" t="s">
        <v>955</v>
      </c>
      <c r="F97" s="276">
        <f>EDU*4</f>
        <v>360</v>
      </c>
      <c r="G97" s="48" t="s">
        <v>1118</v>
      </c>
    </row>
    <row r="98" spans="1:7" x14ac:dyDescent="0.25">
      <c r="A98" s="250">
        <v>96</v>
      </c>
      <c r="B98" s="613" t="s">
        <v>1233</v>
      </c>
      <c r="C98" s="613"/>
      <c r="D98" s="49" t="s">
        <v>975</v>
      </c>
      <c r="E98" s="49" t="s">
        <v>955</v>
      </c>
      <c r="F98" s="277">
        <f>EDU*4</f>
        <v>360</v>
      </c>
      <c r="G98" s="256" t="s">
        <v>1119</v>
      </c>
    </row>
    <row r="99" spans="1:7" x14ac:dyDescent="0.25">
      <c r="A99" s="251">
        <v>97</v>
      </c>
      <c r="B99" s="614" t="s">
        <v>1234</v>
      </c>
      <c r="C99" s="614"/>
      <c r="D99" s="254" t="s">
        <v>962</v>
      </c>
      <c r="E99" s="47" t="s">
        <v>955</v>
      </c>
      <c r="F99" s="276">
        <f>EDU*4</f>
        <v>360</v>
      </c>
      <c r="G99" s="48" t="s">
        <v>976</v>
      </c>
    </row>
    <row r="100" spans="1:7" x14ac:dyDescent="0.25">
      <c r="A100" s="250">
        <v>98</v>
      </c>
      <c r="B100" s="613" t="s">
        <v>1235</v>
      </c>
      <c r="C100" s="613"/>
      <c r="D100" s="49" t="s">
        <v>962</v>
      </c>
      <c r="E100" s="49" t="s">
        <v>955</v>
      </c>
      <c r="F100" s="277">
        <f>EDU*4</f>
        <v>360</v>
      </c>
      <c r="G100" s="256" t="s">
        <v>1120</v>
      </c>
    </row>
    <row r="101" spans="1:7" x14ac:dyDescent="0.25">
      <c r="A101" s="251">
        <v>99</v>
      </c>
      <c r="B101" s="614" t="s">
        <v>1236</v>
      </c>
      <c r="C101" s="614"/>
      <c r="D101" s="254" t="s">
        <v>981</v>
      </c>
      <c r="E101" s="47" t="s">
        <v>955</v>
      </c>
      <c r="F101" s="276">
        <f>EDU*4</f>
        <v>360</v>
      </c>
      <c r="G101" s="48" t="s">
        <v>977</v>
      </c>
    </row>
    <row r="102" spans="1:7" ht="17.25" customHeight="1" x14ac:dyDescent="0.25">
      <c r="A102" s="250">
        <v>100</v>
      </c>
      <c r="B102" s="613" t="s">
        <v>1237</v>
      </c>
      <c r="C102" s="613"/>
      <c r="D102" s="49" t="s">
        <v>978</v>
      </c>
      <c r="E102" s="49" t="s">
        <v>1044</v>
      </c>
      <c r="F102" s="277">
        <f>EDU*2+APP*2</f>
        <v>300</v>
      </c>
      <c r="G102" s="256" t="s">
        <v>1121</v>
      </c>
    </row>
    <row r="103" spans="1:7" x14ac:dyDescent="0.25">
      <c r="A103" s="251">
        <v>101</v>
      </c>
      <c r="B103" s="614" t="s">
        <v>1238</v>
      </c>
      <c r="C103" s="614"/>
      <c r="D103" s="254" t="s">
        <v>979</v>
      </c>
      <c r="E103" s="47" t="s">
        <v>955</v>
      </c>
      <c r="F103" s="276">
        <f>EDU*4</f>
        <v>360</v>
      </c>
      <c r="G103" s="48" t="s">
        <v>980</v>
      </c>
    </row>
    <row r="104" spans="1:7" ht="17.25" customHeight="1" x14ac:dyDescent="0.25">
      <c r="A104" s="250">
        <v>102</v>
      </c>
      <c r="B104" s="613" t="s">
        <v>1239</v>
      </c>
      <c r="C104" s="613"/>
      <c r="D104" s="49" t="s">
        <v>962</v>
      </c>
      <c r="E104" s="49" t="s">
        <v>1047</v>
      </c>
      <c r="F104" s="277">
        <f>EDU*2+MAX(APP,DEX)*2</f>
        <v>300</v>
      </c>
      <c r="G104" s="256" t="s">
        <v>1122</v>
      </c>
    </row>
    <row r="105" spans="1:7" ht="17.25" customHeight="1" x14ac:dyDescent="0.25">
      <c r="A105" s="251">
        <v>103</v>
      </c>
      <c r="B105" s="614" t="s">
        <v>1240</v>
      </c>
      <c r="C105" s="614"/>
      <c r="D105" s="254" t="s">
        <v>981</v>
      </c>
      <c r="E105" s="47" t="s">
        <v>982</v>
      </c>
      <c r="F105" s="276">
        <f>EDU*2+MAX(APP,DEX)*2</f>
        <v>300</v>
      </c>
      <c r="G105" s="48" t="s">
        <v>983</v>
      </c>
    </row>
    <row r="106" spans="1:7" ht="16.5" customHeight="1" x14ac:dyDescent="0.25">
      <c r="A106" s="250">
        <v>104</v>
      </c>
      <c r="B106" s="613" t="s">
        <v>1241</v>
      </c>
      <c r="C106" s="613"/>
      <c r="D106" s="49" t="s">
        <v>962</v>
      </c>
      <c r="E106" s="49" t="s">
        <v>973</v>
      </c>
      <c r="F106" s="277">
        <f>EDU*2+MAX(STR,DEX)*2</f>
        <v>180</v>
      </c>
      <c r="G106" s="256" t="s">
        <v>1123</v>
      </c>
    </row>
    <row r="107" spans="1:7" ht="17.25" customHeight="1" x14ac:dyDescent="0.25">
      <c r="A107" s="251">
        <v>105</v>
      </c>
      <c r="B107" s="614" t="s">
        <v>1242</v>
      </c>
      <c r="C107" s="614"/>
      <c r="D107" s="254" t="s">
        <v>984</v>
      </c>
      <c r="E107" s="47" t="s">
        <v>982</v>
      </c>
      <c r="F107" s="276">
        <f>EDU*2+MAX(APP,DEX)*2</f>
        <v>300</v>
      </c>
      <c r="G107" s="48" t="s">
        <v>985</v>
      </c>
    </row>
    <row r="108" spans="1:7" x14ac:dyDescent="0.25">
      <c r="A108" s="250">
        <v>106</v>
      </c>
      <c r="B108" s="613" t="s">
        <v>1243</v>
      </c>
      <c r="C108" s="613"/>
      <c r="D108" s="49" t="s">
        <v>986</v>
      </c>
      <c r="E108" s="49" t="s">
        <v>955</v>
      </c>
      <c r="F108" s="277">
        <f>EDU*4</f>
        <v>360</v>
      </c>
      <c r="G108" s="256" t="s">
        <v>1124</v>
      </c>
    </row>
    <row r="109" spans="1:7" ht="16.5" customHeight="1" x14ac:dyDescent="0.25">
      <c r="A109" s="251">
        <v>107</v>
      </c>
      <c r="B109" s="614" t="s">
        <v>1244</v>
      </c>
      <c r="C109" s="614"/>
      <c r="D109" s="254" t="s">
        <v>987</v>
      </c>
      <c r="E109" s="47" t="s">
        <v>973</v>
      </c>
      <c r="F109" s="276">
        <f>EDU*2+MAX(STR,DEX)*2</f>
        <v>180</v>
      </c>
      <c r="G109" s="48" t="s">
        <v>988</v>
      </c>
    </row>
    <row r="110" spans="1:7" ht="16.5" customHeight="1" x14ac:dyDescent="0.25">
      <c r="A110" s="250">
        <v>108</v>
      </c>
      <c r="B110" s="613" t="s">
        <v>1245</v>
      </c>
      <c r="C110" s="613"/>
      <c r="D110" s="49" t="s">
        <v>989</v>
      </c>
      <c r="E110" s="49" t="s">
        <v>973</v>
      </c>
      <c r="F110" s="277">
        <f>EDU*2+MAX(STR,DEX)*2</f>
        <v>180</v>
      </c>
      <c r="G110" s="256" t="s">
        <v>1125</v>
      </c>
    </row>
    <row r="111" spans="1:7" x14ac:dyDescent="0.25">
      <c r="A111" s="251">
        <v>109</v>
      </c>
      <c r="B111" s="614" t="s">
        <v>1246</v>
      </c>
      <c r="C111" s="614"/>
      <c r="D111" s="254" t="s">
        <v>981</v>
      </c>
      <c r="E111" s="47" t="s">
        <v>955</v>
      </c>
      <c r="F111" s="276">
        <f>EDU*4</f>
        <v>360</v>
      </c>
      <c r="G111" s="48" t="s">
        <v>990</v>
      </c>
    </row>
    <row r="112" spans="1:7" x14ac:dyDescent="0.25">
      <c r="A112" s="250">
        <v>110</v>
      </c>
      <c r="B112" s="613" t="s">
        <v>1247</v>
      </c>
      <c r="C112" s="613"/>
      <c r="D112" s="49" t="s">
        <v>991</v>
      </c>
      <c r="E112" s="49" t="s">
        <v>955</v>
      </c>
      <c r="F112" s="277">
        <f>EDU*4</f>
        <v>360</v>
      </c>
      <c r="G112" s="256" t="s">
        <v>1126</v>
      </c>
    </row>
    <row r="113" spans="1:7" ht="17.25" customHeight="1" x14ac:dyDescent="0.25">
      <c r="A113" s="251">
        <v>111</v>
      </c>
      <c r="B113" s="614" t="s">
        <v>1248</v>
      </c>
      <c r="C113" s="614"/>
      <c r="D113" s="254" t="s">
        <v>64</v>
      </c>
      <c r="E113" s="47" t="s">
        <v>992</v>
      </c>
      <c r="F113" s="276">
        <f>EDU*2+MAX(APP,DEX)*2</f>
        <v>300</v>
      </c>
      <c r="G113" s="48" t="s">
        <v>993</v>
      </c>
    </row>
    <row r="114" spans="1:7" x14ac:dyDescent="0.25">
      <c r="A114" s="250">
        <v>112</v>
      </c>
      <c r="B114" s="613" t="s">
        <v>1249</v>
      </c>
      <c r="C114" s="613"/>
      <c r="D114" s="49" t="s">
        <v>64</v>
      </c>
      <c r="E114" s="49" t="s">
        <v>955</v>
      </c>
      <c r="F114" s="277">
        <f>EDU*4</f>
        <v>360</v>
      </c>
      <c r="G114" s="256" t="s">
        <v>1127</v>
      </c>
    </row>
    <row r="115" spans="1:7" x14ac:dyDescent="0.25">
      <c r="A115" s="251">
        <v>113</v>
      </c>
      <c r="B115" s="614" t="s">
        <v>1250</v>
      </c>
      <c r="C115" s="614"/>
      <c r="D115" s="254" t="s">
        <v>1128</v>
      </c>
      <c r="E115" s="47" t="s">
        <v>955</v>
      </c>
      <c r="F115" s="276">
        <f>EDU*4</f>
        <v>360</v>
      </c>
      <c r="G115" s="48" t="s">
        <v>1129</v>
      </c>
    </row>
    <row r="116" spans="1:7" ht="16.5" customHeight="1" x14ac:dyDescent="0.25">
      <c r="A116" s="250">
        <v>114</v>
      </c>
      <c r="B116" s="613" t="s">
        <v>1251</v>
      </c>
      <c r="C116" s="613"/>
      <c r="D116" s="49" t="s">
        <v>994</v>
      </c>
      <c r="E116" s="49" t="s">
        <v>1004</v>
      </c>
      <c r="F116" s="277">
        <f>EDU*2+MAX(APP,POW)*2</f>
        <v>480</v>
      </c>
      <c r="G116" s="256" t="s">
        <v>1130</v>
      </c>
    </row>
    <row r="117" spans="1:7" ht="17.25" thickBot="1" x14ac:dyDescent="0.3">
      <c r="A117" s="258">
        <v>115</v>
      </c>
      <c r="B117" s="611" t="s">
        <v>1252</v>
      </c>
      <c r="C117" s="611"/>
      <c r="D117" s="259" t="s">
        <v>978</v>
      </c>
      <c r="E117" s="148" t="s">
        <v>955</v>
      </c>
      <c r="F117" s="278">
        <f>EDU*4</f>
        <v>360</v>
      </c>
      <c r="G117" s="149" t="s">
        <v>1131</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B27:C27"/>
    <mergeCell ref="B28:C28"/>
    <mergeCell ref="B29:C29"/>
    <mergeCell ref="B30:C30"/>
    <mergeCell ref="B31:C31"/>
    <mergeCell ref="B22:C22"/>
    <mergeCell ref="B23:C23"/>
    <mergeCell ref="B24:C24"/>
    <mergeCell ref="B25:C25"/>
    <mergeCell ref="B26:C26"/>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94:C94"/>
    <mergeCell ref="B95:C95"/>
    <mergeCell ref="B96:C96"/>
    <mergeCell ref="B87:C87"/>
    <mergeCell ref="B88:C88"/>
    <mergeCell ref="B89:C89"/>
    <mergeCell ref="B90:C90"/>
    <mergeCell ref="B91:C91"/>
    <mergeCell ref="B82:C82"/>
    <mergeCell ref="B83:C83"/>
    <mergeCell ref="B84:C84"/>
    <mergeCell ref="B85:C85"/>
    <mergeCell ref="B86:C86"/>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0000000}"/>
    <dataValidation imeMode="off" allowBlank="1" showInputMessage="1" promptTitle="介绍" prompt="杂技演员可能是参加各级比赛（甚至奥运会）的业余运动员，也可能是专业的演员，在马戏团、嘉年华、歌舞团之类的地方作为娱乐业从业者工作。" sqref="B5" xr:uid="{00000000-0002-0000-0200-000001000000}"/>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2000000}"/>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3000000}"/>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04000000}"/>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05000000}"/>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600000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07000000}"/>
    <dataValidation imeMode="off" allowBlank="1" showInputMessage="1" promptTitle="介绍" prompt="古董商通常自己开店，从自己所在的地方转卖物品，或继续扩展业务范围，通过倒卖物品到城市商店赚取利润。" sqref="B12:C12" xr:uid="{00000000-0002-0000-0200-000008000000}"/>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09000000}"/>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0A000000}"/>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0B000000}"/>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0C000000}"/>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0D000000}"/>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0E000000}"/>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F000000}"/>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1000000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11000000}"/>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12000000}"/>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13000000}"/>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14000000}"/>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15000000}"/>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16000000}"/>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17000000}"/>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18000000}"/>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1A000000}"/>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1B000000}"/>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1C000000}"/>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D000000}"/>
    <dataValidation imeMode="off" allowBlank="1" showInputMessage="1" promptTitle="介绍" prompt="走私一直是一个有利可图的高风险行当。走私者往往有一个合法的表面职业，比如船长飞行员或商人，以掩盖他们非法运输的行为。" sqref="B39:C39" xr:uid="{00000000-0002-0000-0200-00001E000000}"/>
    <dataValidation imeMode="off" allowBlank="1" showInputMessage="1" promptTitle="介绍" prompt="街头混混一般都是些小年轻，弄不好还在寻觅加入真正黑帮的契机。不过他们的本事也就限于偷车，盗窃商店货物，抢钱或者夜盗。" sqref="B40:C40" xr:uid="{00000000-0002-0000-0200-00001F00000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0000000}"/>
    <dataValidation imeMode="off" allowBlank="1" showInputMessage="1" promptTitle="介绍" prompt="也可能单打独斗，如果成功的报酬值得去费力冒险，才会和别人搭伙。" sqref="B35:C35" xr:uid="{00000000-0002-0000-0200-000021000000}"/>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2000000}"/>
    <dataValidation imeMode="off" allowBlank="1" showInputMessage="1" promptTitle="介绍" prompt="罪犯的体格和相貌形形色色，有些是纯粹碰运气伺机行事，比如扒手." sqref="B33:C33" xr:uid="{00000000-0002-0000-0200-000023000000}"/>
    <dataValidation imeMode="off" allowBlank="1" showInputMessage="1" promptTitle="介绍" prompt="有些则组成分工明确，会详细调查并制定计划的犯罪组织。" sqref="B31:C31" xr:uid="{00000000-0002-0000-0200-000024000000}"/>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25000000}"/>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26000000}"/>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27000000}"/>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28000000}"/>
    <dataValidation imeMode="off" allowBlank="1" showInputMessage="1" promptTitle="介绍" prompt="潜水员可能在军队执法机构或海绵采集海上救援环境保护甚至水下寻宝的民间机构工作。" sqref="B45:C45" xr:uid="{00000000-0002-0000-0200-000029000000}"/>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2A000000}"/>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2B000000}"/>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2C000000}"/>
    <dataValidation imeMode="off" allowBlank="1" showInputMessage="1" promptTitle="介绍" prompt="人司机则是直接受雇于个人或企业，或者是专门提供连人带车的私人司机业务的中介机构。" sqref="B48:C48" xr:uid="{00000000-0002-0000-0200-00002D000000}"/>
    <dataValidation imeMode="off" allowBlank="1" showInputMessage="1" promptTitle="介绍" prompt="专职司机可能为企业个人工作，也可能拥有自己的出租车或货车。" sqref="B49:C49" xr:uid="{00000000-0002-0000-0200-00002E000000}"/>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2F000000}"/>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30000000}"/>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31000000}"/>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32000000}"/>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33000000}"/>
    <dataValidation imeMode="off" allowBlank="1" showInputMessage="1" promptTitle="介绍" prompt="联邦执法机构和特工种类各异。有些身着制服，比如美国司法部的人员；另外一些则穿便服，工作内容也类似警探，比如联邦调查局的人员。" sqref="B57:C57" xr:uid="{00000000-0002-0000-0200-000034000000}"/>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35000000}"/>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36000000}"/>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37000000}"/>
    <dataValidation imeMode="off" allowBlank="1" showInputMessage="1" promptTitle="介绍" prompt="工程师精通机械和电气设备，可能在民间或军工企业工作，也可能是个发明家。他们擅长应用科学、数学知识和丰富的创造思维，解决各种技术问题。" sqref="B53:C53" xr:uid="{00000000-0002-0000-0200-000038000000}"/>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39000000}"/>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3A000000}"/>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3B000000}"/>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3C000000}"/>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3D000000}"/>
    <dataValidation imeMode="off" allowBlank="1" showInputMessage="1" promptTitle="介绍" prompt="勤杂护工在医院的工作包括倒垃圾、打扫房间、运送病人，还有一些其他乱七八糟的工作。总之对他们的要求不比对看门人多多少。" sqref="B66:C66" xr:uid="{00000000-0002-0000-0200-00003E000000}"/>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3F000000}"/>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40000000}"/>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41000000}"/>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42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43000000}"/>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44000000}"/>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45000000}"/>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46000000}"/>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47000000}"/>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48000000}"/>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49000000}"/>
    <dataValidation imeMode="off" allowBlank="1" showInputMessage="1" promptTitle="介绍" prompt="博物馆管理员可能负责大学或其他公共机构的大型设施，也可能负责小一些的博物馆，往往对本地的地质或者其他的内容颇有研究。" sqref="B80:C80" xr:uid="{00000000-0002-0000-0200-00004A00000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4B000000}"/>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4C000000}"/>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4D000000}"/>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4E000000}"/>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4F000000}"/>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50000000}"/>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1000000}"/>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52000000}"/>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53000000}"/>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5400000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55000000}"/>
    <dataValidation imeMode="off" allowBlank="1" showInputMessage="1" promptTitle="介绍" prompt="巡警则属于市、城镇、县治安部门或州、地区的警察机关。他们工作时可能步行、驾驶巡逻车，或者干脆坐办公室。" sqref="B92:C92" xr:uid="{00000000-0002-0000-0200-000056000000}"/>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57000000}"/>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58000000}"/>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59000000}"/>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5A000000}"/>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5B000000}"/>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5C000000}"/>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5D000000}"/>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5E0000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5F000000}"/>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60000000}"/>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61000000}"/>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62000000}"/>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63000000}"/>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64000000}"/>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65000000}"/>
    <dataValidation imeMode="off" allowBlank="1" showInputMessage="1" promptTitle="介绍" prompt="学生可能在大学或学院学习，实习生则是正在接受宝贵的入职培训，获得最低报酬的公司员工。" sqref="B108:C108" xr:uid="{00000000-0002-0000-0200-000066000000}"/>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67000000}"/>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6800000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69000000}"/>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6A000000}"/>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6B000000}"/>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6C000000}"/>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6D000000}"/>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6E000000}"/>
    <dataValidation imeMode="off" allowBlank="1" showInputMessage="1" promptTitle="介绍" prompt="饲养员负责动物的喂养和看护，场地管理员和服务员管理其他杂务。通常饲养员会专门照看某一种动物，可以对动物使用「医学」技能。" sqref="B117:C117" xr:uid="{00000000-0002-0000-0200-00006F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xr:uid="{00000000-0002-0000-0200-000070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xr:uid="{00000000-0002-0000-0200-000071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xr:uid="{00000000-0002-0000-0200-000072000000}"/>
    <dataValidation allowBlank="1" showInputMessage="1" showErrorMessage="1" promptTitle="Appraise (05%)" prompt="用来估计某种物品的价值，包括质量，使用的材料以及工艺。相关的，调查员可以准确地辨认出物品的年龄，评估它的历史关联性以及发现赝品。" sqref="M4" xr:uid="{00000000-0002-0000-0200-000073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xr:uid="{00000000-0002-0000-0200-000074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75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xr:uid="{00000000-0002-0000-0200-000076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xr:uid="{00000000-0002-0000-0200-00007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xr:uid="{00000000-0002-0000-0200-000078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xr:uid="{00000000-0002-0000-0200-000079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xr:uid="{00000000-0002-0000-0200-00007A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xr:uid="{00000000-0002-0000-0200-00007B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xr:uid="{00000000-0002-0000-0200-00007C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xr:uid="{00000000-0002-0000-0200-00007D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xr:uid="{00000000-0002-0000-0200-00007E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xr:uid="{00000000-0002-0000-0200-00007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xr:uid="{00000000-0002-0000-0200-000080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xr:uid="{00000000-0002-0000-0200-000081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xr:uid="{00000000-0002-0000-0200-000082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3000000}"/>
    <dataValidation allowBlank="1" showInputMessage="1" showErrorMessage="1" promptTitle="Language (Own) (EDU)" prompt="当选择这项技能时，必须明确一门具体的语言并且写在技能的后面。在婴儿期或者童年早期，大多数人使用单一一门语言。" sqref="M33" xr:uid="{00000000-0002-0000-0200-000084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xr:uid="{00000000-0002-0000-0200-000085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xr:uid="{00000000-0002-0000-0200-000086000000}"/>
    <dataValidation allowBlank="1" showInputMessage="1" showErrorMessage="1" promptTitle="Firearms (不定) [无法孤注一骰]" prompt="包括了各种形式的火器，也包括了弓箭和弩。" sqref="M24:M25" xr:uid="{00000000-0002-0000-0200-000087000000}"/>
    <dataValidation allowBlank="1" showInputMessage="1" showErrorMessage="1" promptTitle="Fighting (不定) [无法孤注一骰]" prompt="格斗技能指的是一名角色在近距离战斗上的技能。你可以花费一定的点数来获得任何的专业化技能。" sqref="M21:M22" xr:uid="{00000000-0002-0000-0200-000088000000}"/>
    <dataValidation allowBlank="1" showErrorMessage="1" sqref="N33" xr:uid="{00000000-0002-0000-0200-000089000000}"/>
    <dataValidation allowBlank="1" showInputMessage="1" showErrorMessage="1" promptTitle="Beast Training(05%)" prompt="用于命令、训练驯服动物进行简单任务的技能。这技能最常用在狗身上，但也不排除鸟、猫、猴子，或是其他（由Keeper 判定）。" sqref="M59:N59" xr:uid="{00000000-0002-0000-0200-00008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xr:uid="{00000000-0002-0000-0200-00008B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xr:uid="{00000000-0002-0000-0200-00008C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xr:uid="{00000000-0002-0000-0200-00008D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xr:uid="{00000000-0002-0000-0200-00008E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xr:uid="{00000000-0002-0000-0200-00008F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xr:uid="{00000000-0002-0000-0200-000090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xr:uid="{00000000-0002-0000-0200-00009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xr:uid="{00000000-0002-0000-0200-00009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xr:uid="{00000000-0002-0000-0200-000093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xr:uid="{00000000-0002-0000-0200-000094000000}"/>
    <dataValidation allowBlank="1" showInputMessage="1" showErrorMessage="1" promptTitle="Operate Heavy Machinery (01%)" prompt="当驾驶以及操纵一辆坦克，挖土机或者其他巨型建造机械时需要这个技能。对于种类非常不同的机械，KP可以决定难度等级。" sqref="M43" xr:uid="{00000000-0002-0000-0200-000095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xr:uid="{00000000-0002-0000-0200-000096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xr:uid="{00000000-0002-0000-0200-00009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xr:uid="{00000000-0002-0000-0200-000098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xr:uid="{00000000-0002-0000-0200-000099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xr:uid="{00000000-0002-0000-0200-00009A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xr:uid="{00000000-0002-0000-0200-00009B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xr:uid="{00000000-0002-0000-0200-00009C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xr:uid="{00000000-0002-0000-0200-00009D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xr:uid="{00000000-0002-0000-0200-00009E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xr:uid="{00000000-0002-0000-0200-00009F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xr:uid="{00000000-0002-0000-0200-0000A0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xr:uid="{00000000-0002-0000-0200-0000A1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xr:uid="{00000000-0002-0000-0200-0000A2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xr:uid="{00000000-0002-0000-0200-0000A3000000}"/>
    <dataValidation allowBlank="1" showInputMessage="1" showErrorMessage="1" promptTitle="Diving (01%)" prompt="使用者接受过在深海游泳的使用以及维持潜水设备的训练，水下导航，合适的下潜配重，以及应对紧急情况的方法。" sqref="M66" xr:uid="{00000000-0002-0000-0200-0000A4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xr:uid="{00000000-0002-0000-0200-0000A5000000}"/>
    <dataValidation type="list" showInputMessage="1" showErrorMessage="1" sqref="I3:J10" xr:uid="{00000000-0002-0000-0200-0000A600000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r:uid="{00000000-0002-0000-0200-0000A7000000}">
          <x14:formula1>
            <xm:f>分支技能!$B$4:$B$26</xm:f>
          </x14:formula1>
          <xm:sqref>N6:N7</xm:sqref>
        </x14:dataValidation>
        <x14:dataValidation type="list" allowBlank="1" showInputMessage="1" showErrorMessage="1" xr:uid="{00000000-0002-0000-0200-0000A8000000}">
          <x14:formula1>
            <xm:f>分支技能!$K$4:$K$10</xm:f>
          </x14:formula1>
          <xm:sqref>N24:N25</xm:sqref>
        </x14:dataValidation>
        <x14:dataValidation type="list" allowBlank="1" showInputMessage="1" showErrorMessage="1" xr:uid="{00000000-0002-0000-0200-0000A9000000}">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r:uid="{00000000-0002-0000-0200-0000AA000000}">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r:uid="{00000000-0002-0000-0200-0000AB000000}">
          <x14:formula1>
            <xm:f>分支技能!$N$4:$N$8</xm:f>
          </x14:formula1>
          <xm:sqref>M61:N61</xm:sqref>
        </x14:dataValidation>
        <x14:dataValidation type="list" allowBlank="1" showInputMessage="1" showErrorMessage="1" xr:uid="{00000000-0002-0000-0200-0000AC000000}">
          <x14:formula1>
            <xm:f>分支技能!$E$4:$E$16</xm:f>
          </x14:formula1>
          <xm:sqref>N49:N50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29"/>
  <sheetViews>
    <sheetView showGridLines="0" showRowColHeaders="0" workbookViewId="0">
      <selection activeCell="Y4" sqref="Y4"/>
    </sheetView>
  </sheetViews>
  <sheetFormatPr defaultColWidth="4.01171875" defaultRowHeight="17.25" x14ac:dyDescent="0.15"/>
  <cols>
    <col min="1" max="1" width="4.01171875" style="8"/>
    <col min="2" max="16384" width="4.01171875" style="9"/>
  </cols>
  <sheetData>
    <row r="1" spans="1:44" ht="18" thickBot="1" x14ac:dyDescent="0.2">
      <c r="A1" s="52"/>
      <c r="W1" s="56"/>
      <c r="X1" s="56"/>
      <c r="Y1" s="56"/>
      <c r="Z1" s="56"/>
    </row>
    <row r="2" spans="1:44" x14ac:dyDescent="0.15">
      <c r="A2" s="52">
        <f ca="1">RANDBETWEEN(1,6)</f>
        <v>5</v>
      </c>
      <c r="B2" s="641" t="s">
        <v>71</v>
      </c>
      <c r="C2" s="642"/>
      <c r="D2" s="642"/>
      <c r="E2" s="642"/>
      <c r="F2" s="642"/>
      <c r="G2" s="642"/>
      <c r="H2" s="642"/>
      <c r="I2" s="642"/>
      <c r="J2" s="642"/>
      <c r="K2" s="642"/>
      <c r="L2" s="642"/>
      <c r="M2" s="642"/>
      <c r="N2" s="642"/>
      <c r="O2" s="642"/>
      <c r="P2" s="642"/>
      <c r="Q2" s="642"/>
      <c r="R2" s="642"/>
      <c r="S2" s="643"/>
      <c r="U2" s="661" t="s">
        <v>187</v>
      </c>
      <c r="V2" s="662"/>
      <c r="W2" s="56"/>
      <c r="X2" s="56"/>
      <c r="Y2" s="56"/>
      <c r="Z2" s="56"/>
      <c r="AA2" s="638" t="s">
        <v>186</v>
      </c>
      <c r="AB2" s="639"/>
      <c r="AC2" s="639"/>
      <c r="AD2" s="639"/>
      <c r="AE2" s="639"/>
      <c r="AF2" s="639"/>
      <c r="AG2" s="639"/>
      <c r="AH2" s="639"/>
      <c r="AI2" s="639"/>
      <c r="AJ2" s="639"/>
      <c r="AK2" s="639"/>
      <c r="AL2" s="639"/>
      <c r="AM2" s="639"/>
      <c r="AN2" s="639"/>
      <c r="AO2" s="639"/>
      <c r="AP2" s="639"/>
      <c r="AQ2" s="639"/>
      <c r="AR2" s="640"/>
    </row>
    <row r="3" spans="1:44" ht="17.25" customHeight="1" x14ac:dyDescent="0.15">
      <c r="A3" s="52">
        <f ca="1">RANDBETWEEN(1,6)</f>
        <v>3</v>
      </c>
      <c r="B3" s="644" t="s">
        <v>110</v>
      </c>
      <c r="C3" s="645"/>
      <c r="D3" s="646">
        <f ca="1">SUM(A2:A4)*5</f>
        <v>60</v>
      </c>
      <c r="E3" s="646"/>
      <c r="F3" s="647">
        <f ca="1">INT(D3/2)</f>
        <v>30</v>
      </c>
      <c r="G3" s="647"/>
      <c r="H3" s="648" t="s">
        <v>111</v>
      </c>
      <c r="I3" s="648"/>
      <c r="J3" s="649">
        <f ca="1">SUM(A8:A10)*5</f>
        <v>35</v>
      </c>
      <c r="K3" s="649"/>
      <c r="L3" s="650">
        <f ca="1">INT(J3/2)</f>
        <v>17</v>
      </c>
      <c r="M3" s="650"/>
      <c r="N3" s="645" t="s">
        <v>109</v>
      </c>
      <c r="O3" s="645"/>
      <c r="P3" s="646">
        <f ca="1">SUM(A14:A16)*5</f>
        <v>70</v>
      </c>
      <c r="Q3" s="646"/>
      <c r="R3" s="647">
        <f ca="1">INT(P3/2)</f>
        <v>35</v>
      </c>
      <c r="S3" s="651"/>
      <c r="U3" s="663">
        <f ca="1">SUM(A24:A26)*5</f>
        <v>50</v>
      </c>
      <c r="V3" s="664"/>
      <c r="W3" s="56"/>
      <c r="X3" s="56"/>
      <c r="Y3" s="56"/>
      <c r="Z3" s="56"/>
      <c r="AA3" s="629" t="str">
        <f ca="1">IF(D3&lt;=15,"穿衣服都有些吃力",IF(D3&lt;=40,"手无缚鸡之力",IF(D3&lt;=60,"有正常人的力量",IF(D3&lt;=80,"超乎常人的力度",IF(D3&lt;100,"可能是一拳超人")))))</f>
        <v>有正常人的力量</v>
      </c>
      <c r="AB3" s="625"/>
      <c r="AC3" s="625"/>
      <c r="AD3" s="625"/>
      <c r="AE3" s="625"/>
      <c r="AF3" s="625"/>
      <c r="AG3" s="628" t="str">
        <f ca="1">IF(J3&lt;=20,"安了假腿",IF(J3&lt;=40,"很不灵活",IF(J3&lt;=60,"不上不下真尴尬",IF(J3&lt;=80,"是一位运动健将",IF(J3&lt;100,"跑得比香港记者还快")))))</f>
        <v>很不灵活</v>
      </c>
      <c r="AH3" s="628"/>
      <c r="AI3" s="628"/>
      <c r="AJ3" s="628"/>
      <c r="AK3" s="628"/>
      <c r="AL3" s="628"/>
      <c r="AM3" s="625" t="str">
        <f ca="1">IF(P3&lt;=20,"尔不过玩物",IF(P3&lt;=40,"痴愚盲目",IF(P3&lt;=60,"如常人一般会有一定自制力",IF(P3&lt;=80,"我心如铁，心坚石穿",IF(P3&lt;100,"泰山崩于面而色不变")))))</f>
        <v>我心如铁，心坚石穿</v>
      </c>
      <c r="AN3" s="625"/>
      <c r="AO3" s="625"/>
      <c r="AP3" s="625"/>
      <c r="AQ3" s="625"/>
      <c r="AR3" s="626"/>
    </row>
    <row r="4" spans="1:44" ht="18" thickBot="1" x14ac:dyDescent="0.2">
      <c r="A4" s="52">
        <f t="shared" ref="A4:A22" ca="1" si="0">RANDBETWEEN(1,6)</f>
        <v>4</v>
      </c>
      <c r="B4" s="644"/>
      <c r="C4" s="645"/>
      <c r="D4" s="646"/>
      <c r="E4" s="646"/>
      <c r="F4" s="652">
        <f ca="1">INT(D3/5)</f>
        <v>12</v>
      </c>
      <c r="G4" s="652"/>
      <c r="H4" s="648"/>
      <c r="I4" s="648"/>
      <c r="J4" s="649"/>
      <c r="K4" s="649"/>
      <c r="L4" s="650">
        <f ca="1">INT(J3/5)</f>
        <v>7</v>
      </c>
      <c r="M4" s="650"/>
      <c r="N4" s="645"/>
      <c r="O4" s="645"/>
      <c r="P4" s="646"/>
      <c r="Q4" s="646"/>
      <c r="R4" s="647">
        <f ca="1">INT(P3/5)</f>
        <v>14</v>
      </c>
      <c r="S4" s="651"/>
      <c r="U4" s="665"/>
      <c r="V4" s="666"/>
      <c r="W4" s="56"/>
      <c r="X4" s="56"/>
      <c r="Y4" s="56"/>
      <c r="Z4" s="56"/>
      <c r="AA4" s="629"/>
      <c r="AB4" s="625"/>
      <c r="AC4" s="625"/>
      <c r="AD4" s="625"/>
      <c r="AE4" s="625"/>
      <c r="AF4" s="625"/>
      <c r="AG4" s="628"/>
      <c r="AH4" s="628"/>
      <c r="AI4" s="628"/>
      <c r="AJ4" s="628"/>
      <c r="AK4" s="628"/>
      <c r="AL4" s="628"/>
      <c r="AM4" s="625"/>
      <c r="AN4" s="625"/>
      <c r="AO4" s="625"/>
      <c r="AP4" s="625"/>
      <c r="AQ4" s="625"/>
      <c r="AR4" s="626"/>
    </row>
    <row r="5" spans="1:44" ht="18" customHeight="1" thickBot="1" x14ac:dyDescent="0.2">
      <c r="A5" s="52">
        <f t="shared" ca="1" si="0"/>
        <v>4</v>
      </c>
      <c r="B5" s="660" t="s">
        <v>112</v>
      </c>
      <c r="C5" s="648"/>
      <c r="D5" s="649">
        <f ca="1">SUM(A5:A7)*5</f>
        <v>60</v>
      </c>
      <c r="E5" s="649"/>
      <c r="F5" s="650">
        <f ca="1">INT(D5/2)</f>
        <v>30</v>
      </c>
      <c r="G5" s="650"/>
      <c r="H5" s="645" t="s">
        <v>175</v>
      </c>
      <c r="I5" s="645"/>
      <c r="J5" s="649">
        <f ca="1">SUM(A11:A13)*5</f>
        <v>35</v>
      </c>
      <c r="K5" s="649"/>
      <c r="L5" s="647">
        <f ca="1">INT(J5/2)</f>
        <v>17</v>
      </c>
      <c r="M5" s="647"/>
      <c r="N5" s="648" t="s">
        <v>113</v>
      </c>
      <c r="O5" s="648"/>
      <c r="P5" s="649">
        <f ca="1">(SUM(A21:A22)+6)*5</f>
        <v>85</v>
      </c>
      <c r="Q5" s="649"/>
      <c r="R5" s="650">
        <f ca="1">INT(P5/2)</f>
        <v>42</v>
      </c>
      <c r="S5" s="658"/>
      <c r="W5" s="56"/>
      <c r="X5" s="56"/>
      <c r="Y5" s="56"/>
      <c r="Z5" s="56"/>
      <c r="AA5" s="627" t="str">
        <f ca="1">IF(D5&lt;=20,"常年患病在身",IF(D5&lt;=40,"体弱多病",IF(D5&lt;=60,"不会生什么大毛病",IF(D5&lt;=80,"健硕，浑身湿透也不会感冒",IF(D5&lt;100,"病痛是什么？能吃吗")))))</f>
        <v>不会生什么大毛病</v>
      </c>
      <c r="AB5" s="628"/>
      <c r="AC5" s="628"/>
      <c r="AD5" s="628"/>
      <c r="AE5" s="628"/>
      <c r="AF5" s="628"/>
      <c r="AG5" s="625"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625"/>
      <c r="AI5" s="625"/>
      <c r="AJ5" s="625"/>
      <c r="AK5" s="625"/>
      <c r="AL5" s="625"/>
      <c r="AM5" s="628" t="str">
        <f ca="1">IF(P5&lt;=20,"目不识丁",IF(P5&lt;=40,"小学毕业",IF(P5&lt;=60,"高中毕业",IF(P5&lt;=80,"是重点大学的学生，或是普通大学的研究生",IF(P5&lt;100,"饱读诗书，满腹经纶")))))</f>
        <v>饱读诗书，满腹经纶</v>
      </c>
      <c r="AN5" s="628"/>
      <c r="AO5" s="628"/>
      <c r="AP5" s="628"/>
      <c r="AQ5" s="628"/>
      <c r="AR5" s="633"/>
    </row>
    <row r="6" spans="1:44" x14ac:dyDescent="0.15">
      <c r="A6" s="52">
        <f t="shared" ca="1" si="0"/>
        <v>2</v>
      </c>
      <c r="B6" s="660"/>
      <c r="C6" s="648"/>
      <c r="D6" s="649"/>
      <c r="E6" s="649"/>
      <c r="F6" s="659">
        <f ca="1">INT(D5/5)</f>
        <v>12</v>
      </c>
      <c r="G6" s="659"/>
      <c r="H6" s="645"/>
      <c r="I6" s="645"/>
      <c r="J6" s="649"/>
      <c r="K6" s="649"/>
      <c r="L6" s="647">
        <f ca="1">INT(J5/5)</f>
        <v>7</v>
      </c>
      <c r="M6" s="647"/>
      <c r="N6" s="648"/>
      <c r="O6" s="648"/>
      <c r="P6" s="649"/>
      <c r="Q6" s="649"/>
      <c r="R6" s="650">
        <f ca="1">INT(P5/5)</f>
        <v>17</v>
      </c>
      <c r="S6" s="658"/>
      <c r="U6" s="661" t="s">
        <v>188</v>
      </c>
      <c r="V6" s="662"/>
      <c r="W6" s="56"/>
      <c r="X6" s="56"/>
      <c r="Y6" s="56"/>
      <c r="Z6" s="56"/>
      <c r="AA6" s="627"/>
      <c r="AB6" s="628"/>
      <c r="AC6" s="628"/>
      <c r="AD6" s="628"/>
      <c r="AE6" s="628"/>
      <c r="AF6" s="628"/>
      <c r="AG6" s="625"/>
      <c r="AH6" s="625"/>
      <c r="AI6" s="625"/>
      <c r="AJ6" s="625"/>
      <c r="AK6" s="625"/>
      <c r="AL6" s="625"/>
      <c r="AM6" s="628"/>
      <c r="AN6" s="628"/>
      <c r="AO6" s="628"/>
      <c r="AP6" s="628"/>
      <c r="AQ6" s="628"/>
      <c r="AR6" s="633"/>
    </row>
    <row r="7" spans="1:44" ht="17.25" customHeight="1" x14ac:dyDescent="0.15">
      <c r="A7" s="52">
        <f t="shared" ca="1" si="0"/>
        <v>6</v>
      </c>
      <c r="B7" s="644" t="s">
        <v>114</v>
      </c>
      <c r="C7" s="645"/>
      <c r="D7" s="646">
        <f ca="1">(SUM(A17:A18)+6)*5</f>
        <v>55</v>
      </c>
      <c r="E7" s="646"/>
      <c r="F7" s="647">
        <f ca="1">INT(D7/2)</f>
        <v>27</v>
      </c>
      <c r="G7" s="647"/>
      <c r="H7" s="648" t="s">
        <v>176</v>
      </c>
      <c r="I7" s="648"/>
      <c r="J7" s="649">
        <f ca="1">(SUM(A19:A20)+6)*5</f>
        <v>70</v>
      </c>
      <c r="K7" s="649"/>
      <c r="L7" s="650">
        <f ca="1">INT(J7/2)</f>
        <v>35</v>
      </c>
      <c r="M7" s="650"/>
      <c r="N7" s="672" t="str">
        <f ca="1">"所有属性之和="&amp;SUM(D3:E8,J3:K8,P3:Q6)</f>
        <v>所有属性之和=470</v>
      </c>
      <c r="O7" s="673"/>
      <c r="P7" s="673"/>
      <c r="Q7" s="673"/>
      <c r="R7" s="673"/>
      <c r="S7" s="674"/>
      <c r="U7" s="663">
        <f ca="1">SUM(A27:A29)*5</f>
        <v>60</v>
      </c>
      <c r="V7" s="664"/>
      <c r="W7" s="56"/>
      <c r="X7" s="56"/>
      <c r="Y7" s="56"/>
      <c r="Z7" s="56"/>
      <c r="AA7" s="629" t="str">
        <f ca="1">IF(D7&lt;=20,"孩童，身短体瘦",IF(D7&lt;=40,"乙女身材",IF(D7&lt;=60,"普遍身高155-175",IF(D7&lt;=80,"不是高就是胖",IF(D7&lt;=100,"怕不是姚胖子")))))</f>
        <v>普遍身高155-175</v>
      </c>
      <c r="AB7" s="625"/>
      <c r="AC7" s="625"/>
      <c r="AD7" s="625"/>
      <c r="AE7" s="625"/>
      <c r="AF7" s="625"/>
      <c r="AG7" s="628" t="str">
        <f ca="1">IF(J7&lt;=20,"脑子是个好东西，可惜。。。",IF(J7&lt;=40,"宛如智障",IF(J7&lt;=60,"有着普通人的灵光一现",IF(J7&lt;=80,"可以自主进行发明创造",IF(J7&lt;100,"天才级水准")))))</f>
        <v>可以自主进行发明创造</v>
      </c>
      <c r="AH7" s="628"/>
      <c r="AI7" s="628"/>
      <c r="AJ7" s="628"/>
      <c r="AK7" s="628"/>
      <c r="AL7" s="628"/>
      <c r="AM7" s="634" t="str">
        <f ca="1">IF(U3&lt;=20,"克夫克妻",IF(U3&lt;=40,"霉运连连",IF(U3&lt;=60,"命格平庸",IF(U3&lt;=80,"在马路边捡到100块",IF(U3&lt;100,"会被彩票店拒之门外")))))</f>
        <v>命格平庸</v>
      </c>
      <c r="AN7" s="634"/>
      <c r="AO7" s="634"/>
      <c r="AP7" s="634"/>
      <c r="AQ7" s="634"/>
      <c r="AR7" s="635"/>
    </row>
    <row r="8" spans="1:44" ht="18" thickBot="1" x14ac:dyDescent="0.2">
      <c r="A8" s="52">
        <f t="shared" ca="1" si="0"/>
        <v>3</v>
      </c>
      <c r="B8" s="678"/>
      <c r="C8" s="679"/>
      <c r="D8" s="680"/>
      <c r="E8" s="680"/>
      <c r="F8" s="670">
        <f ca="1">INT(D7/5)</f>
        <v>11</v>
      </c>
      <c r="G8" s="670"/>
      <c r="H8" s="681"/>
      <c r="I8" s="681"/>
      <c r="J8" s="656"/>
      <c r="K8" s="656"/>
      <c r="L8" s="671">
        <f ca="1">INT(J7/5)</f>
        <v>14</v>
      </c>
      <c r="M8" s="671"/>
      <c r="N8" s="675"/>
      <c r="O8" s="676"/>
      <c r="P8" s="676"/>
      <c r="Q8" s="676"/>
      <c r="R8" s="676"/>
      <c r="S8" s="677"/>
      <c r="U8" s="665"/>
      <c r="V8" s="666"/>
      <c r="W8" s="56"/>
      <c r="X8" s="56"/>
      <c r="Y8" s="56"/>
      <c r="Z8" s="56"/>
      <c r="AA8" s="630"/>
      <c r="AB8" s="631"/>
      <c r="AC8" s="631"/>
      <c r="AD8" s="631"/>
      <c r="AE8" s="631"/>
      <c r="AF8" s="631"/>
      <c r="AG8" s="632"/>
      <c r="AH8" s="632"/>
      <c r="AI8" s="632"/>
      <c r="AJ8" s="632"/>
      <c r="AK8" s="632"/>
      <c r="AL8" s="632"/>
      <c r="AM8" s="636"/>
      <c r="AN8" s="636"/>
      <c r="AO8" s="636"/>
      <c r="AP8" s="636"/>
      <c r="AQ8" s="636"/>
      <c r="AR8" s="637"/>
    </row>
    <row r="9" spans="1:44" ht="18" thickBot="1" x14ac:dyDescent="0.2">
      <c r="A9" s="52">
        <f t="shared" ca="1" si="0"/>
        <v>2</v>
      </c>
      <c r="W9" s="56"/>
      <c r="X9" s="56"/>
      <c r="Y9" s="56"/>
      <c r="Z9" s="56"/>
    </row>
    <row r="10" spans="1:44" ht="18" thickBot="1" x14ac:dyDescent="0.2">
      <c r="A10" s="52">
        <f t="shared" ca="1" si="0"/>
        <v>2</v>
      </c>
      <c r="B10" s="667" t="s">
        <v>1254</v>
      </c>
      <c r="C10" s="668"/>
      <c r="D10" s="668"/>
      <c r="E10" s="668"/>
      <c r="F10" s="668"/>
      <c r="G10" s="668"/>
      <c r="H10" s="668"/>
      <c r="I10" s="668"/>
      <c r="J10" s="668"/>
      <c r="K10" s="668"/>
      <c r="L10" s="668"/>
      <c r="M10" s="668"/>
      <c r="N10" s="668"/>
      <c r="O10" s="668"/>
      <c r="P10" s="668"/>
      <c r="Q10" s="668"/>
      <c r="R10" s="668"/>
      <c r="S10" s="668"/>
      <c r="T10" s="668"/>
      <c r="U10" s="668"/>
      <c r="V10" s="669"/>
      <c r="W10" s="56"/>
      <c r="X10" s="56"/>
      <c r="Y10" s="56"/>
      <c r="Z10" s="56"/>
    </row>
    <row r="11" spans="1:44" ht="18" thickBot="1" x14ac:dyDescent="0.2">
      <c r="A11" s="52">
        <f t="shared" ca="1" si="0"/>
        <v>2</v>
      </c>
      <c r="W11" s="56"/>
      <c r="X11" s="56"/>
      <c r="Y11" s="56"/>
      <c r="Z11" s="56"/>
    </row>
    <row r="12" spans="1:44" x14ac:dyDescent="0.15">
      <c r="A12" s="52">
        <f t="shared" ca="1" si="0"/>
        <v>1</v>
      </c>
      <c r="B12" s="641" t="s">
        <v>122</v>
      </c>
      <c r="C12" s="642"/>
      <c r="D12" s="642"/>
      <c r="E12" s="642"/>
      <c r="F12" s="642"/>
      <c r="G12" s="642"/>
      <c r="H12" s="642"/>
      <c r="I12" s="642"/>
      <c r="J12" s="642"/>
      <c r="K12" s="642"/>
      <c r="L12" s="642"/>
      <c r="M12" s="642"/>
      <c r="N12" s="642"/>
      <c r="O12" s="642"/>
      <c r="P12" s="642"/>
      <c r="Q12" s="642"/>
      <c r="R12" s="642"/>
      <c r="S12" s="642"/>
      <c r="T12" s="642"/>
      <c r="U12" s="642"/>
      <c r="V12" s="643"/>
      <c r="W12" s="56"/>
      <c r="X12" s="56"/>
      <c r="Y12" s="56"/>
      <c r="Z12" s="56"/>
    </row>
    <row r="13" spans="1:44" x14ac:dyDescent="0.15">
      <c r="A13" s="52">
        <f t="shared" ca="1" si="0"/>
        <v>4</v>
      </c>
      <c r="B13" s="682" t="s">
        <v>123</v>
      </c>
      <c r="C13" s="653"/>
      <c r="D13" s="653"/>
      <c r="E13" s="653" t="s">
        <v>117</v>
      </c>
      <c r="F13" s="653"/>
      <c r="G13" s="653"/>
      <c r="H13" s="653" t="s">
        <v>118</v>
      </c>
      <c r="I13" s="653"/>
      <c r="J13" s="653"/>
      <c r="K13" s="653" t="s">
        <v>124</v>
      </c>
      <c r="L13" s="653"/>
      <c r="M13" s="653"/>
      <c r="N13" s="653" t="s">
        <v>119</v>
      </c>
      <c r="O13" s="653"/>
      <c r="P13" s="653"/>
      <c r="Q13" s="653" t="s">
        <v>121</v>
      </c>
      <c r="R13" s="653"/>
      <c r="S13" s="653"/>
      <c r="T13" s="653" t="s">
        <v>120</v>
      </c>
      <c r="U13" s="653"/>
      <c r="V13" s="654"/>
      <c r="W13" s="56"/>
      <c r="X13" s="56"/>
      <c r="Y13" s="56"/>
      <c r="Z13" s="56"/>
    </row>
    <row r="14" spans="1:44" x14ac:dyDescent="0.15">
      <c r="A14" s="52">
        <f t="shared" ca="1" si="0"/>
        <v>6</v>
      </c>
      <c r="B14" s="683">
        <f ca="1">RANDBETWEEN(1,2)</f>
        <v>1</v>
      </c>
      <c r="C14" s="649"/>
      <c r="D14" s="649"/>
      <c r="E14" s="649">
        <f ca="1">RANDBETWEEN(1,4)</f>
        <v>3</v>
      </c>
      <c r="F14" s="649"/>
      <c r="G14" s="649"/>
      <c r="H14" s="649">
        <f ca="1">RANDBETWEEN(1,6)</f>
        <v>4</v>
      </c>
      <c r="I14" s="649"/>
      <c r="J14" s="649"/>
      <c r="K14" s="649">
        <f ca="1">RANDBETWEEN(1,8)</f>
        <v>3</v>
      </c>
      <c r="L14" s="649"/>
      <c r="M14" s="649"/>
      <c r="N14" s="649">
        <f ca="1">RANDBETWEEN(1,10)</f>
        <v>1</v>
      </c>
      <c r="O14" s="649"/>
      <c r="P14" s="649"/>
      <c r="Q14" s="649">
        <f ca="1">RANDBETWEEN(1,20)</f>
        <v>15</v>
      </c>
      <c r="R14" s="649"/>
      <c r="S14" s="649"/>
      <c r="T14" s="649">
        <f ca="1">RANDBETWEEN(1,100)</f>
        <v>62</v>
      </c>
      <c r="U14" s="649"/>
      <c r="V14" s="655"/>
      <c r="W14" s="56"/>
      <c r="X14" s="56"/>
      <c r="Y14" s="56"/>
      <c r="Z14" s="56"/>
    </row>
    <row r="15" spans="1:44" ht="18" thickBot="1" x14ac:dyDescent="0.2">
      <c r="A15" s="52">
        <f t="shared" ca="1" si="0"/>
        <v>4</v>
      </c>
      <c r="B15" s="684"/>
      <c r="C15" s="656"/>
      <c r="D15" s="656"/>
      <c r="E15" s="656"/>
      <c r="F15" s="656"/>
      <c r="G15" s="656"/>
      <c r="H15" s="656"/>
      <c r="I15" s="656"/>
      <c r="J15" s="656"/>
      <c r="K15" s="656"/>
      <c r="L15" s="656"/>
      <c r="M15" s="656"/>
      <c r="N15" s="656"/>
      <c r="O15" s="656"/>
      <c r="P15" s="656"/>
      <c r="Q15" s="656"/>
      <c r="R15" s="656"/>
      <c r="S15" s="656"/>
      <c r="T15" s="656"/>
      <c r="U15" s="656"/>
      <c r="V15" s="657"/>
      <c r="W15" s="56"/>
      <c r="X15" s="56"/>
      <c r="Y15" s="56"/>
      <c r="Z15" s="56"/>
    </row>
    <row r="16" spans="1:44" x14ac:dyDescent="0.15">
      <c r="A16" s="52">
        <f t="shared" ca="1" si="0"/>
        <v>4</v>
      </c>
      <c r="W16" s="56"/>
      <c r="X16" s="56"/>
      <c r="Y16" s="56"/>
      <c r="Z16" s="56"/>
    </row>
    <row r="17" spans="1:26" x14ac:dyDescent="0.15">
      <c r="A17" s="52">
        <f t="shared" ca="1" si="0"/>
        <v>2</v>
      </c>
      <c r="W17" s="56"/>
      <c r="X17" s="56"/>
      <c r="Y17" s="56"/>
      <c r="Z17" s="56"/>
    </row>
    <row r="18" spans="1:26" x14ac:dyDescent="0.15">
      <c r="A18" s="52">
        <f t="shared" ca="1" si="0"/>
        <v>3</v>
      </c>
      <c r="W18" s="56"/>
      <c r="X18" s="56"/>
      <c r="Y18" s="56"/>
      <c r="Z18" s="56"/>
    </row>
    <row r="19" spans="1:26" x14ac:dyDescent="0.15">
      <c r="A19" s="52">
        <f t="shared" ca="1" si="0"/>
        <v>3</v>
      </c>
    </row>
    <row r="20" spans="1:26" x14ac:dyDescent="0.15">
      <c r="A20" s="52">
        <f t="shared" ca="1" si="0"/>
        <v>5</v>
      </c>
    </row>
    <row r="21" spans="1:26" x14ac:dyDescent="0.15">
      <c r="A21" s="52">
        <f t="shared" ca="1" si="0"/>
        <v>6</v>
      </c>
    </row>
    <row r="22" spans="1:26" x14ac:dyDescent="0.15">
      <c r="A22" s="52">
        <f t="shared" ca="1" si="0"/>
        <v>5</v>
      </c>
    </row>
    <row r="23" spans="1:26" x14ac:dyDescent="0.15">
      <c r="A23" s="52"/>
    </row>
    <row r="24" spans="1:26" x14ac:dyDescent="0.15">
      <c r="A24" s="52">
        <f t="shared" ref="A24:A29" ca="1" si="1">RANDBETWEEN(1,6)</f>
        <v>2</v>
      </c>
    </row>
    <row r="25" spans="1:26" x14ac:dyDescent="0.15">
      <c r="A25" s="52">
        <f t="shared" ca="1" si="1"/>
        <v>4</v>
      </c>
    </row>
    <row r="26" spans="1:26" x14ac:dyDescent="0.15">
      <c r="A26" s="52">
        <f t="shared" ca="1" si="1"/>
        <v>4</v>
      </c>
    </row>
    <row r="27" spans="1:26" x14ac:dyDescent="0.15">
      <c r="A27" s="52">
        <f t="shared" ca="1" si="1"/>
        <v>4</v>
      </c>
    </row>
    <row r="28" spans="1:26" x14ac:dyDescent="0.15">
      <c r="A28" s="52">
        <f t="shared" ca="1" si="1"/>
        <v>3</v>
      </c>
    </row>
    <row r="29" spans="1:26" x14ac:dyDescent="0.15">
      <c r="A29" s="52">
        <f t="shared" ca="1" si="1"/>
        <v>5</v>
      </c>
    </row>
  </sheetData>
  <sheetProtection formatCells="0" selectLockedCells="1"/>
  <mergeCells count="64">
    <mergeCell ref="B14:D15"/>
    <mergeCell ref="E13:G13"/>
    <mergeCell ref="K14:M15"/>
    <mergeCell ref="N13:P13"/>
    <mergeCell ref="N14:P15"/>
    <mergeCell ref="K13:M13"/>
    <mergeCell ref="E14:G15"/>
    <mergeCell ref="H13:J13"/>
    <mergeCell ref="H14:J15"/>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AM3:AR4"/>
    <mergeCell ref="AA5:AF6"/>
    <mergeCell ref="AA7:AF8"/>
    <mergeCell ref="AG5:AL6"/>
    <mergeCell ref="AG7:AL8"/>
    <mergeCell ref="AM5:AR6"/>
    <mergeCell ref="AM7:AR8"/>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xr:uid="{00000000-0002-0000-0300-000001000000}">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61"/>
  <sheetViews>
    <sheetView showGridLines="0" topLeftCell="A15" zoomScaleNormal="100" workbookViewId="0">
      <selection activeCell="L6" sqref="L6"/>
    </sheetView>
  </sheetViews>
  <sheetFormatPr defaultColWidth="8.796875" defaultRowHeight="13.5" x14ac:dyDescent="0.15"/>
  <cols>
    <col min="1" max="1" width="3.36328125" style="55" customWidth="1"/>
    <col min="2" max="2" width="30.0234375" style="55" customWidth="1"/>
    <col min="3" max="3" width="12.03515625" style="55" customWidth="1"/>
    <col min="4" max="4" width="14.75" style="55" customWidth="1"/>
    <col min="5" max="5" width="8.796875" style="55" customWidth="1"/>
    <col min="6" max="6" width="4.52734375" style="55" customWidth="1"/>
    <col min="7" max="7" width="10.73828125" style="55" customWidth="1"/>
    <col min="8" max="8" width="8.0234375" style="55" customWidth="1"/>
    <col min="9" max="9" width="7.76171875" style="55" customWidth="1"/>
    <col min="10" max="10" width="9.57421875" style="55" customWidth="1"/>
    <col min="11" max="11" width="12.55078125" style="22" customWidth="1"/>
    <col min="12" max="16384" width="8.796875" style="22"/>
  </cols>
  <sheetData>
    <row r="1" spans="2:11" ht="16.899999999999999" customHeight="1" thickBot="1" x14ac:dyDescent="0.2">
      <c r="B1" s="685" t="s">
        <v>1134</v>
      </c>
      <c r="C1" s="685"/>
      <c r="D1" s="685"/>
      <c r="E1" s="685"/>
      <c r="F1" s="685"/>
      <c r="G1" s="685"/>
      <c r="H1" s="685"/>
      <c r="I1" s="685"/>
      <c r="J1" s="685"/>
      <c r="K1" s="685"/>
    </row>
    <row r="2" spans="2:11" ht="14.25" customHeight="1" x14ac:dyDescent="0.15">
      <c r="B2" s="97" t="s">
        <v>906</v>
      </c>
      <c r="C2" s="98" t="s">
        <v>21</v>
      </c>
      <c r="D2" s="98" t="s">
        <v>192</v>
      </c>
      <c r="E2" s="98" t="s">
        <v>101</v>
      </c>
      <c r="F2" s="98" t="s">
        <v>191</v>
      </c>
      <c r="G2" s="98" t="s">
        <v>526</v>
      </c>
      <c r="H2" s="98" t="s">
        <v>190</v>
      </c>
      <c r="I2" s="98" t="s">
        <v>11</v>
      </c>
      <c r="J2" s="98" t="s">
        <v>527</v>
      </c>
      <c r="K2" s="99" t="s">
        <v>528</v>
      </c>
    </row>
    <row r="3" spans="2:11" ht="14.25" customHeight="1" x14ac:dyDescent="0.15">
      <c r="B3" s="100" t="s">
        <v>567</v>
      </c>
      <c r="C3" s="103" t="s">
        <v>193</v>
      </c>
      <c r="D3" s="112" t="s">
        <v>568</v>
      </c>
      <c r="E3" s="112" t="s">
        <v>569</v>
      </c>
      <c r="F3" s="112" t="s">
        <v>904</v>
      </c>
      <c r="G3" s="112" t="s">
        <v>570</v>
      </c>
      <c r="H3" s="112" t="s">
        <v>570</v>
      </c>
      <c r="I3" s="112" t="s">
        <v>571</v>
      </c>
      <c r="J3" s="112" t="s">
        <v>572</v>
      </c>
      <c r="K3" s="113" t="s">
        <v>573</v>
      </c>
    </row>
    <row r="4" spans="2:11" ht="14.25" customHeight="1" x14ac:dyDescent="0.15">
      <c r="B4" s="101" t="s">
        <v>574</v>
      </c>
      <c r="C4" s="104" t="s">
        <v>900</v>
      </c>
      <c r="D4" s="114" t="s">
        <v>575</v>
      </c>
      <c r="E4" s="114" t="s">
        <v>576</v>
      </c>
      <c r="F4" s="114" t="s">
        <v>904</v>
      </c>
      <c r="G4" s="114" t="s">
        <v>570</v>
      </c>
      <c r="H4" s="114" t="s">
        <v>877</v>
      </c>
      <c r="I4" s="114" t="s">
        <v>877</v>
      </c>
      <c r="J4" s="114" t="s">
        <v>572</v>
      </c>
      <c r="K4" s="115" t="s">
        <v>577</v>
      </c>
    </row>
    <row r="5" spans="2:11" ht="14.25" customHeight="1" x14ac:dyDescent="0.15">
      <c r="B5" s="100" t="s">
        <v>578</v>
      </c>
      <c r="C5" s="103" t="s">
        <v>67</v>
      </c>
      <c r="D5" s="112" t="s">
        <v>579</v>
      </c>
      <c r="E5" s="112" t="s">
        <v>580</v>
      </c>
      <c r="F5" s="112" t="s">
        <v>904</v>
      </c>
      <c r="G5" s="112" t="s">
        <v>570</v>
      </c>
      <c r="H5" s="112" t="s">
        <v>877</v>
      </c>
      <c r="I5" s="112" t="s">
        <v>877</v>
      </c>
      <c r="J5" s="112" t="s">
        <v>581</v>
      </c>
      <c r="K5" s="113" t="s">
        <v>582</v>
      </c>
    </row>
    <row r="6" spans="2:11" ht="14.25" customHeight="1" x14ac:dyDescent="0.15">
      <c r="B6" s="101" t="s">
        <v>583</v>
      </c>
      <c r="C6" s="104" t="s">
        <v>900</v>
      </c>
      <c r="D6" s="114" t="s">
        <v>584</v>
      </c>
      <c r="E6" s="114" t="s">
        <v>576</v>
      </c>
      <c r="F6" s="114" t="s">
        <v>904</v>
      </c>
      <c r="G6" s="114" t="s">
        <v>570</v>
      </c>
      <c r="H6" s="114" t="s">
        <v>877</v>
      </c>
      <c r="I6" s="114" t="s">
        <v>877</v>
      </c>
      <c r="J6" s="114" t="s">
        <v>572</v>
      </c>
      <c r="K6" s="115" t="s">
        <v>585</v>
      </c>
    </row>
    <row r="7" spans="2:11" ht="14.25" customHeight="1" x14ac:dyDescent="0.15">
      <c r="B7" s="100" t="s">
        <v>68</v>
      </c>
      <c r="C7" s="103" t="s">
        <v>68</v>
      </c>
      <c r="D7" s="112" t="s">
        <v>586</v>
      </c>
      <c r="E7" s="112" t="s">
        <v>576</v>
      </c>
      <c r="F7" s="112" t="s">
        <v>587</v>
      </c>
      <c r="G7" s="112" t="s">
        <v>570</v>
      </c>
      <c r="H7" s="112" t="s">
        <v>877</v>
      </c>
      <c r="I7" s="112" t="s">
        <v>588</v>
      </c>
      <c r="J7" s="112" t="s">
        <v>589</v>
      </c>
      <c r="K7" s="113" t="s">
        <v>878</v>
      </c>
    </row>
    <row r="8" spans="2:11" ht="14.25" customHeight="1" x14ac:dyDescent="0.15">
      <c r="B8" s="101" t="s">
        <v>590</v>
      </c>
      <c r="C8" s="104" t="s">
        <v>900</v>
      </c>
      <c r="D8" s="114" t="s">
        <v>591</v>
      </c>
      <c r="E8" s="114" t="s">
        <v>576</v>
      </c>
      <c r="F8" s="114" t="s">
        <v>904</v>
      </c>
      <c r="G8" s="114" t="s">
        <v>570</v>
      </c>
      <c r="H8" s="114" t="s">
        <v>877</v>
      </c>
      <c r="I8" s="114" t="s">
        <v>877</v>
      </c>
      <c r="J8" s="114" t="s">
        <v>572</v>
      </c>
      <c r="K8" s="115" t="s">
        <v>592</v>
      </c>
    </row>
    <row r="9" spans="2:11" ht="14.25" customHeight="1" x14ac:dyDescent="0.15">
      <c r="B9" s="100" t="s">
        <v>593</v>
      </c>
      <c r="C9" s="103" t="s">
        <v>900</v>
      </c>
      <c r="D9" s="112" t="s">
        <v>591</v>
      </c>
      <c r="E9" s="112" t="s">
        <v>576</v>
      </c>
      <c r="F9" s="112" t="s">
        <v>904</v>
      </c>
      <c r="G9" s="112" t="s">
        <v>570</v>
      </c>
      <c r="H9" s="112" t="s">
        <v>877</v>
      </c>
      <c r="I9" s="112" t="s">
        <v>877</v>
      </c>
      <c r="J9" s="112" t="s">
        <v>572</v>
      </c>
      <c r="K9" s="113" t="s">
        <v>594</v>
      </c>
    </row>
    <row r="10" spans="2:11" ht="14.25" customHeight="1" x14ac:dyDescent="0.15">
      <c r="B10" s="101" t="s">
        <v>595</v>
      </c>
      <c r="C10" s="104" t="s">
        <v>900</v>
      </c>
      <c r="D10" s="114" t="s">
        <v>596</v>
      </c>
      <c r="E10" s="114" t="s">
        <v>576</v>
      </c>
      <c r="F10" s="114" t="s">
        <v>904</v>
      </c>
      <c r="G10" s="114" t="s">
        <v>570</v>
      </c>
      <c r="H10" s="114" t="s">
        <v>877</v>
      </c>
      <c r="I10" s="114" t="s">
        <v>877</v>
      </c>
      <c r="J10" s="114" t="s">
        <v>572</v>
      </c>
      <c r="K10" s="115" t="s">
        <v>594</v>
      </c>
    </row>
    <row r="11" spans="2:11" ht="14.25" customHeight="1" x14ac:dyDescent="0.15">
      <c r="B11" s="100" t="s">
        <v>597</v>
      </c>
      <c r="C11" s="103" t="s">
        <v>193</v>
      </c>
      <c r="D11" s="112" t="s">
        <v>598</v>
      </c>
      <c r="E11" s="112" t="s">
        <v>599</v>
      </c>
      <c r="F11" s="112" t="s">
        <v>587</v>
      </c>
      <c r="G11" s="112" t="s">
        <v>600</v>
      </c>
      <c r="H11" s="112" t="s">
        <v>570</v>
      </c>
      <c r="I11" s="112" t="s">
        <v>601</v>
      </c>
      <c r="J11" s="112" t="s">
        <v>572</v>
      </c>
      <c r="K11" s="113" t="s">
        <v>602</v>
      </c>
    </row>
    <row r="12" spans="2:11" ht="14.25" customHeight="1" x14ac:dyDescent="0.15">
      <c r="B12" s="101" t="s">
        <v>603</v>
      </c>
      <c r="C12" s="104" t="s">
        <v>603</v>
      </c>
      <c r="D12" s="114" t="s">
        <v>596</v>
      </c>
      <c r="E12" s="114" t="s">
        <v>576</v>
      </c>
      <c r="F12" s="114" t="s">
        <v>587</v>
      </c>
      <c r="G12" s="114" t="s">
        <v>570</v>
      </c>
      <c r="H12" s="114" t="s">
        <v>877</v>
      </c>
      <c r="I12" s="114" t="s">
        <v>877</v>
      </c>
      <c r="J12" s="114" t="s">
        <v>572</v>
      </c>
      <c r="K12" s="115" t="s">
        <v>604</v>
      </c>
    </row>
    <row r="13" spans="2:11" ht="14.25" customHeight="1" x14ac:dyDescent="0.15">
      <c r="B13" s="100" t="s">
        <v>605</v>
      </c>
      <c r="C13" s="103" t="s">
        <v>70</v>
      </c>
      <c r="D13" s="112" t="s">
        <v>606</v>
      </c>
      <c r="E13" s="112" t="s">
        <v>576</v>
      </c>
      <c r="F13" s="112" t="s">
        <v>587</v>
      </c>
      <c r="G13" s="112" t="s">
        <v>570</v>
      </c>
      <c r="H13" s="112" t="s">
        <v>877</v>
      </c>
      <c r="I13" s="112" t="s">
        <v>877</v>
      </c>
      <c r="J13" s="112" t="s">
        <v>572</v>
      </c>
      <c r="K13" s="113" t="s">
        <v>607</v>
      </c>
    </row>
    <row r="14" spans="2:11" ht="14.25" customHeight="1" x14ac:dyDescent="0.15">
      <c r="B14" s="101" t="s">
        <v>608</v>
      </c>
      <c r="C14" s="104" t="s">
        <v>900</v>
      </c>
      <c r="D14" s="114" t="s">
        <v>591</v>
      </c>
      <c r="E14" s="114" t="s">
        <v>576</v>
      </c>
      <c r="F14" s="114" t="s">
        <v>587</v>
      </c>
      <c r="G14" s="114" t="s">
        <v>570</v>
      </c>
      <c r="H14" s="114" t="s">
        <v>877</v>
      </c>
      <c r="I14" s="114" t="s">
        <v>877</v>
      </c>
      <c r="J14" s="114" t="s">
        <v>572</v>
      </c>
      <c r="K14" s="115" t="s">
        <v>609</v>
      </c>
    </row>
    <row r="15" spans="2:11" ht="14.25" customHeight="1" x14ac:dyDescent="0.15">
      <c r="B15" s="100" t="s">
        <v>610</v>
      </c>
      <c r="C15" s="103" t="s">
        <v>900</v>
      </c>
      <c r="D15" s="112" t="s">
        <v>611</v>
      </c>
      <c r="E15" s="112" t="s">
        <v>576</v>
      </c>
      <c r="F15" s="112" t="s">
        <v>587</v>
      </c>
      <c r="G15" s="112" t="s">
        <v>570</v>
      </c>
      <c r="H15" s="112" t="s">
        <v>877</v>
      </c>
      <c r="I15" s="112" t="s">
        <v>877</v>
      </c>
      <c r="J15" s="112" t="s">
        <v>572</v>
      </c>
      <c r="K15" s="113" t="s">
        <v>592</v>
      </c>
    </row>
    <row r="16" spans="2:11" ht="14.25" customHeight="1" x14ac:dyDescent="0.15">
      <c r="B16" s="101" t="s">
        <v>612</v>
      </c>
      <c r="C16" s="104" t="s">
        <v>900</v>
      </c>
      <c r="D16" s="114" t="s">
        <v>613</v>
      </c>
      <c r="E16" s="114" t="s">
        <v>576</v>
      </c>
      <c r="F16" s="114" t="s">
        <v>587</v>
      </c>
      <c r="G16" s="114" t="s">
        <v>570</v>
      </c>
      <c r="H16" s="114" t="s">
        <v>877</v>
      </c>
      <c r="I16" s="114" t="s">
        <v>877</v>
      </c>
      <c r="J16" s="114" t="s">
        <v>572</v>
      </c>
      <c r="K16" s="115" t="s">
        <v>614</v>
      </c>
    </row>
    <row r="17" spans="2:11" ht="14.25" customHeight="1" x14ac:dyDescent="0.15">
      <c r="B17" s="100" t="s">
        <v>615</v>
      </c>
      <c r="C17" s="103" t="s">
        <v>900</v>
      </c>
      <c r="D17" s="112" t="s">
        <v>616</v>
      </c>
      <c r="E17" s="112" t="s">
        <v>576</v>
      </c>
      <c r="F17" s="112" t="s">
        <v>904</v>
      </c>
      <c r="G17" s="112" t="s">
        <v>570</v>
      </c>
      <c r="H17" s="112" t="s">
        <v>877</v>
      </c>
      <c r="I17" s="112" t="s">
        <v>588</v>
      </c>
      <c r="J17" s="112" t="s">
        <v>589</v>
      </c>
      <c r="K17" s="113" t="s">
        <v>877</v>
      </c>
    </row>
    <row r="18" spans="2:11" ht="14.25" customHeight="1" x14ac:dyDescent="0.15">
      <c r="B18" s="101" t="s">
        <v>617</v>
      </c>
      <c r="C18" s="104" t="s">
        <v>900</v>
      </c>
      <c r="D18" s="114" t="s">
        <v>618</v>
      </c>
      <c r="E18" s="114" t="s">
        <v>619</v>
      </c>
      <c r="F18" s="114" t="s">
        <v>904</v>
      </c>
      <c r="G18" s="114" t="s">
        <v>570</v>
      </c>
      <c r="H18" s="114" t="s">
        <v>620</v>
      </c>
      <c r="I18" s="114" t="s">
        <v>588</v>
      </c>
      <c r="J18" s="114" t="s">
        <v>572</v>
      </c>
      <c r="K18" s="115" t="s">
        <v>879</v>
      </c>
    </row>
    <row r="19" spans="2:11" ht="14.25" customHeight="1" x14ac:dyDescent="0.15">
      <c r="B19" s="100" t="s">
        <v>621</v>
      </c>
      <c r="C19" s="103" t="s">
        <v>60</v>
      </c>
      <c r="D19" s="112" t="s">
        <v>591</v>
      </c>
      <c r="E19" s="112" t="s">
        <v>576</v>
      </c>
      <c r="F19" s="112" t="s">
        <v>904</v>
      </c>
      <c r="G19" s="112" t="s">
        <v>570</v>
      </c>
      <c r="H19" s="112" t="s">
        <v>877</v>
      </c>
      <c r="I19" s="112" t="s">
        <v>877</v>
      </c>
      <c r="J19" s="112" t="s">
        <v>572</v>
      </c>
      <c r="K19" s="113" t="s">
        <v>577</v>
      </c>
    </row>
    <row r="20" spans="2:11" ht="14.25" customHeight="1" x14ac:dyDescent="0.15">
      <c r="B20" s="101" t="s">
        <v>622</v>
      </c>
      <c r="C20" s="104" t="s">
        <v>99</v>
      </c>
      <c r="D20" s="114" t="s">
        <v>623</v>
      </c>
      <c r="E20" s="114" t="s">
        <v>624</v>
      </c>
      <c r="F20" s="114" t="s">
        <v>904</v>
      </c>
      <c r="G20" s="114" t="s">
        <v>570</v>
      </c>
      <c r="H20" s="114" t="s">
        <v>877</v>
      </c>
      <c r="I20" s="114" t="s">
        <v>877</v>
      </c>
      <c r="J20" s="114" t="s">
        <v>572</v>
      </c>
      <c r="K20" s="115" t="s">
        <v>877</v>
      </c>
    </row>
    <row r="21" spans="2:11" ht="14.25" customHeight="1" x14ac:dyDescent="0.15">
      <c r="B21" s="100" t="s">
        <v>625</v>
      </c>
      <c r="C21" s="103" t="s">
        <v>99</v>
      </c>
      <c r="D21" s="112" t="s">
        <v>579</v>
      </c>
      <c r="E21" s="112" t="s">
        <v>626</v>
      </c>
      <c r="F21" s="112" t="s">
        <v>587</v>
      </c>
      <c r="G21" s="112" t="s">
        <v>627</v>
      </c>
      <c r="H21" s="112" t="s">
        <v>628</v>
      </c>
      <c r="I21" s="112" t="s">
        <v>629</v>
      </c>
      <c r="J21" s="112" t="s">
        <v>572</v>
      </c>
      <c r="K21" s="113" t="s">
        <v>604</v>
      </c>
    </row>
    <row r="22" spans="2:11" ht="14.25" customHeight="1" x14ac:dyDescent="0.15">
      <c r="B22" s="101" t="s">
        <v>630</v>
      </c>
      <c r="C22" s="104" t="s">
        <v>23</v>
      </c>
      <c r="D22" s="114" t="s">
        <v>631</v>
      </c>
      <c r="E22" s="114" t="s">
        <v>576</v>
      </c>
      <c r="F22" s="114" t="s">
        <v>587</v>
      </c>
      <c r="G22" s="114" t="s">
        <v>570</v>
      </c>
      <c r="H22" s="114" t="s">
        <v>877</v>
      </c>
      <c r="I22" s="114" t="s">
        <v>877</v>
      </c>
      <c r="J22" s="114" t="s">
        <v>572</v>
      </c>
      <c r="K22" s="115" t="s">
        <v>632</v>
      </c>
    </row>
    <row r="23" spans="2:11" ht="14.25" customHeight="1" x14ac:dyDescent="0.15">
      <c r="B23" s="100" t="s">
        <v>633</v>
      </c>
      <c r="C23" s="103" t="s">
        <v>99</v>
      </c>
      <c r="D23" s="112" t="s">
        <v>634</v>
      </c>
      <c r="E23" s="112" t="s">
        <v>635</v>
      </c>
      <c r="F23" s="112" t="s">
        <v>587</v>
      </c>
      <c r="G23" s="112" t="s">
        <v>570</v>
      </c>
      <c r="H23" s="112" t="s">
        <v>877</v>
      </c>
      <c r="I23" s="112" t="s">
        <v>877</v>
      </c>
      <c r="J23" s="112" t="s">
        <v>636</v>
      </c>
      <c r="K23" s="113" t="s">
        <v>637</v>
      </c>
    </row>
    <row r="24" spans="2:11" ht="14.25" customHeight="1" x14ac:dyDescent="0.15">
      <c r="B24" s="101" t="s">
        <v>638</v>
      </c>
      <c r="C24" s="104" t="s">
        <v>24</v>
      </c>
      <c r="D24" s="114" t="s">
        <v>639</v>
      </c>
      <c r="E24" s="114" t="s">
        <v>576</v>
      </c>
      <c r="F24" s="114" t="s">
        <v>904</v>
      </c>
      <c r="G24" s="114" t="s">
        <v>570</v>
      </c>
      <c r="H24" s="114" t="s">
        <v>877</v>
      </c>
      <c r="I24" s="114" t="s">
        <v>877</v>
      </c>
      <c r="J24" s="114" t="s">
        <v>572</v>
      </c>
      <c r="K24" s="115" t="s">
        <v>640</v>
      </c>
    </row>
    <row r="25" spans="2:11" ht="14.25" customHeight="1" x14ac:dyDescent="0.15">
      <c r="B25" s="100" t="s">
        <v>641</v>
      </c>
      <c r="C25" s="103" t="s">
        <v>24</v>
      </c>
      <c r="D25" s="112" t="s">
        <v>606</v>
      </c>
      <c r="E25" s="112" t="s">
        <v>576</v>
      </c>
      <c r="F25" s="112" t="s">
        <v>587</v>
      </c>
      <c r="G25" s="112" t="s">
        <v>570</v>
      </c>
      <c r="H25" s="112" t="s">
        <v>877</v>
      </c>
      <c r="I25" s="112" t="s">
        <v>877</v>
      </c>
      <c r="J25" s="112" t="s">
        <v>572</v>
      </c>
      <c r="K25" s="113" t="s">
        <v>642</v>
      </c>
    </row>
    <row r="26" spans="2:11" ht="14.25" customHeight="1" x14ac:dyDescent="0.15">
      <c r="B26" s="101" t="s">
        <v>643</v>
      </c>
      <c r="C26" s="104" t="s">
        <v>24</v>
      </c>
      <c r="D26" s="114" t="s">
        <v>596</v>
      </c>
      <c r="E26" s="114" t="s">
        <v>576</v>
      </c>
      <c r="F26" s="114" t="s">
        <v>587</v>
      </c>
      <c r="G26" s="114" t="s">
        <v>570</v>
      </c>
      <c r="H26" s="114" t="s">
        <v>877</v>
      </c>
      <c r="I26" s="114" t="s">
        <v>877</v>
      </c>
      <c r="J26" s="114" t="s">
        <v>572</v>
      </c>
      <c r="K26" s="115" t="s">
        <v>644</v>
      </c>
    </row>
    <row r="27" spans="2:11" ht="14.25" customHeight="1" x14ac:dyDescent="0.15">
      <c r="B27" s="100" t="s">
        <v>645</v>
      </c>
      <c r="C27" s="103" t="s">
        <v>900</v>
      </c>
      <c r="D27" s="112" t="s">
        <v>646</v>
      </c>
      <c r="E27" s="112" t="s">
        <v>576</v>
      </c>
      <c r="F27" s="112" t="s">
        <v>904</v>
      </c>
      <c r="G27" s="112" t="s">
        <v>570</v>
      </c>
      <c r="H27" s="112" t="s">
        <v>647</v>
      </c>
      <c r="I27" s="112" t="s">
        <v>571</v>
      </c>
      <c r="J27" s="112" t="s">
        <v>589</v>
      </c>
      <c r="K27" s="113" t="s">
        <v>880</v>
      </c>
    </row>
    <row r="28" spans="2:11" ht="14.25" customHeight="1" x14ac:dyDescent="0.15">
      <c r="B28" s="101" t="s">
        <v>648</v>
      </c>
      <c r="C28" s="104" t="s">
        <v>908</v>
      </c>
      <c r="D28" s="114" t="s">
        <v>646</v>
      </c>
      <c r="E28" s="114" t="s">
        <v>649</v>
      </c>
      <c r="F28" s="114" t="s">
        <v>904</v>
      </c>
      <c r="G28" s="114" t="s">
        <v>570</v>
      </c>
      <c r="H28" s="114" t="s">
        <v>650</v>
      </c>
      <c r="I28" s="114" t="s">
        <v>588</v>
      </c>
      <c r="J28" s="114" t="s">
        <v>589</v>
      </c>
      <c r="K28" s="115" t="s">
        <v>881</v>
      </c>
    </row>
    <row r="29" spans="2:11" ht="14.25" customHeight="1" x14ac:dyDescent="0.15">
      <c r="B29" s="100" t="s">
        <v>651</v>
      </c>
      <c r="C29" s="103" t="s">
        <v>99</v>
      </c>
      <c r="D29" s="112" t="s">
        <v>634</v>
      </c>
      <c r="E29" s="112" t="s">
        <v>626</v>
      </c>
      <c r="F29" s="112" t="s">
        <v>904</v>
      </c>
      <c r="G29" s="112" t="s">
        <v>570</v>
      </c>
      <c r="H29" s="112" t="s">
        <v>877</v>
      </c>
      <c r="I29" s="112" t="s">
        <v>877</v>
      </c>
      <c r="J29" s="112" t="s">
        <v>636</v>
      </c>
      <c r="K29" s="113" t="s">
        <v>652</v>
      </c>
    </row>
    <row r="30" spans="2:11" ht="14.25" customHeight="1" x14ac:dyDescent="0.15">
      <c r="B30" s="101" t="s">
        <v>653</v>
      </c>
      <c r="C30" s="104" t="s">
        <v>70</v>
      </c>
      <c r="D30" s="114" t="s">
        <v>654</v>
      </c>
      <c r="E30" s="114" t="s">
        <v>576</v>
      </c>
      <c r="F30" s="114" t="s">
        <v>587</v>
      </c>
      <c r="G30" s="114" t="s">
        <v>570</v>
      </c>
      <c r="H30" s="114" t="s">
        <v>877</v>
      </c>
      <c r="I30" s="114" t="s">
        <v>877</v>
      </c>
      <c r="J30" s="114" t="s">
        <v>572</v>
      </c>
      <c r="K30" s="115" t="s">
        <v>655</v>
      </c>
    </row>
    <row r="31" spans="2:11" ht="14.25" customHeight="1" x14ac:dyDescent="0.15">
      <c r="B31" s="100" t="s">
        <v>656</v>
      </c>
      <c r="C31" s="103" t="s">
        <v>908</v>
      </c>
      <c r="D31" s="112" t="s">
        <v>657</v>
      </c>
      <c r="E31" s="112" t="s">
        <v>658</v>
      </c>
      <c r="F31" s="112" t="s">
        <v>587</v>
      </c>
      <c r="G31" s="112" t="s">
        <v>659</v>
      </c>
      <c r="H31" s="112" t="s">
        <v>570</v>
      </c>
      <c r="I31" s="112" t="s">
        <v>588</v>
      </c>
      <c r="J31" s="112" t="s">
        <v>636</v>
      </c>
      <c r="K31" s="113" t="s">
        <v>660</v>
      </c>
    </row>
    <row r="32" spans="2:11" ht="14.25" customHeight="1" x14ac:dyDescent="0.15">
      <c r="B32" s="101" t="s">
        <v>909</v>
      </c>
      <c r="C32" s="104" t="s">
        <v>908</v>
      </c>
      <c r="D32" s="114" t="s">
        <v>661</v>
      </c>
      <c r="E32" s="114" t="s">
        <v>658</v>
      </c>
      <c r="F32" s="114" t="s">
        <v>587</v>
      </c>
      <c r="G32" s="114" t="s">
        <v>662</v>
      </c>
      <c r="H32" s="114" t="s">
        <v>663</v>
      </c>
      <c r="I32" s="114" t="s">
        <v>629</v>
      </c>
      <c r="J32" s="114" t="s">
        <v>572</v>
      </c>
      <c r="K32" s="115" t="s">
        <v>664</v>
      </c>
    </row>
    <row r="33" spans="2:14" ht="14.25" customHeight="1" x14ac:dyDescent="0.15">
      <c r="B33" s="100" t="s">
        <v>910</v>
      </c>
      <c r="C33" s="103" t="s">
        <v>908</v>
      </c>
      <c r="D33" s="112" t="s">
        <v>661</v>
      </c>
      <c r="E33" s="112" t="s">
        <v>650</v>
      </c>
      <c r="F33" s="112" t="s">
        <v>587</v>
      </c>
      <c r="G33" s="112" t="s">
        <v>570</v>
      </c>
      <c r="H33" s="112" t="s">
        <v>570</v>
      </c>
      <c r="I33" s="112" t="s">
        <v>629</v>
      </c>
      <c r="J33" s="112" t="s">
        <v>581</v>
      </c>
      <c r="K33" s="113" t="s">
        <v>665</v>
      </c>
    </row>
    <row r="34" spans="2:14" ht="14.25" customHeight="1" x14ac:dyDescent="0.15">
      <c r="B34" s="101" t="s">
        <v>911</v>
      </c>
      <c r="C34" s="104" t="s">
        <v>908</v>
      </c>
      <c r="D34" s="114" t="s">
        <v>666</v>
      </c>
      <c r="E34" s="114" t="s">
        <v>667</v>
      </c>
      <c r="F34" s="114" t="s">
        <v>587</v>
      </c>
      <c r="G34" s="114" t="s">
        <v>662</v>
      </c>
      <c r="H34" s="114" t="s">
        <v>663</v>
      </c>
      <c r="I34" s="114" t="s">
        <v>629</v>
      </c>
      <c r="J34" s="114" t="s">
        <v>572</v>
      </c>
      <c r="K34" s="115" t="s">
        <v>668</v>
      </c>
    </row>
    <row r="35" spans="2:14" ht="14.25" customHeight="1" x14ac:dyDescent="0.15">
      <c r="B35" s="100" t="s">
        <v>912</v>
      </c>
      <c r="C35" s="103" t="s">
        <v>908</v>
      </c>
      <c r="D35" s="112" t="s">
        <v>666</v>
      </c>
      <c r="E35" s="112" t="s">
        <v>667</v>
      </c>
      <c r="F35" s="112" t="s">
        <v>587</v>
      </c>
      <c r="G35" s="112" t="s">
        <v>662</v>
      </c>
      <c r="H35" s="112" t="s">
        <v>669</v>
      </c>
      <c r="I35" s="112" t="s">
        <v>670</v>
      </c>
      <c r="J35" s="112" t="s">
        <v>572</v>
      </c>
      <c r="K35" s="113" t="s">
        <v>671</v>
      </c>
    </row>
    <row r="36" spans="2:14" ht="14.25" customHeight="1" x14ac:dyDescent="0.15">
      <c r="B36" s="101" t="s">
        <v>913</v>
      </c>
      <c r="C36" s="104" t="s">
        <v>908</v>
      </c>
      <c r="D36" s="114" t="s">
        <v>672</v>
      </c>
      <c r="E36" s="114" t="s">
        <v>667</v>
      </c>
      <c r="F36" s="114" t="s">
        <v>587</v>
      </c>
      <c r="G36" s="114" t="s">
        <v>662</v>
      </c>
      <c r="H36" s="114" t="s">
        <v>663</v>
      </c>
      <c r="I36" s="114" t="s">
        <v>629</v>
      </c>
      <c r="J36" s="114" t="s">
        <v>589</v>
      </c>
      <c r="K36" s="115" t="s">
        <v>673</v>
      </c>
    </row>
    <row r="37" spans="2:14" ht="14.25" customHeight="1" x14ac:dyDescent="0.15">
      <c r="B37" s="100" t="s">
        <v>914</v>
      </c>
      <c r="C37" s="103" t="s">
        <v>908</v>
      </c>
      <c r="D37" s="112" t="s">
        <v>674</v>
      </c>
      <c r="E37" s="112" t="s">
        <v>667</v>
      </c>
      <c r="F37" s="112" t="s">
        <v>587</v>
      </c>
      <c r="G37" s="112" t="s">
        <v>662</v>
      </c>
      <c r="H37" s="112" t="s">
        <v>663</v>
      </c>
      <c r="I37" s="112" t="s">
        <v>629</v>
      </c>
      <c r="J37" s="112" t="s">
        <v>572</v>
      </c>
      <c r="K37" s="113" t="s">
        <v>675</v>
      </c>
    </row>
    <row r="38" spans="2:14" ht="14.25" customHeight="1" x14ac:dyDescent="0.15">
      <c r="B38" s="101" t="s">
        <v>915</v>
      </c>
      <c r="C38" s="104" t="s">
        <v>908</v>
      </c>
      <c r="D38" s="114" t="s">
        <v>674</v>
      </c>
      <c r="E38" s="114" t="s">
        <v>667</v>
      </c>
      <c r="F38" s="114" t="s">
        <v>587</v>
      </c>
      <c r="G38" s="114" t="s">
        <v>662</v>
      </c>
      <c r="H38" s="114" t="s">
        <v>669</v>
      </c>
      <c r="I38" s="114" t="s">
        <v>670</v>
      </c>
      <c r="J38" s="114" t="s">
        <v>572</v>
      </c>
      <c r="K38" s="115" t="s">
        <v>676</v>
      </c>
      <c r="L38" s="89"/>
      <c r="M38" s="89"/>
      <c r="N38" s="89"/>
    </row>
    <row r="39" spans="2:14" ht="14.25" customHeight="1" x14ac:dyDescent="0.15">
      <c r="B39" s="100" t="s">
        <v>677</v>
      </c>
      <c r="C39" s="103" t="s">
        <v>908</v>
      </c>
      <c r="D39" s="112" t="s">
        <v>674</v>
      </c>
      <c r="E39" s="112" t="s">
        <v>667</v>
      </c>
      <c r="F39" s="112" t="s">
        <v>587</v>
      </c>
      <c r="G39" s="112" t="s">
        <v>662</v>
      </c>
      <c r="H39" s="112" t="s">
        <v>667</v>
      </c>
      <c r="I39" s="112" t="s">
        <v>678</v>
      </c>
      <c r="J39" s="112" t="s">
        <v>589</v>
      </c>
      <c r="K39" s="113" t="s">
        <v>882</v>
      </c>
      <c r="L39" s="90"/>
      <c r="M39" s="90"/>
      <c r="N39" s="90"/>
    </row>
    <row r="40" spans="2:14" ht="14.25" customHeight="1" x14ac:dyDescent="0.15">
      <c r="B40" s="101" t="s">
        <v>916</v>
      </c>
      <c r="C40" s="104" t="s">
        <v>908</v>
      </c>
      <c r="D40" s="114" t="s">
        <v>674</v>
      </c>
      <c r="E40" s="114" t="s">
        <v>667</v>
      </c>
      <c r="F40" s="114" t="s">
        <v>587</v>
      </c>
      <c r="G40" s="114" t="s">
        <v>662</v>
      </c>
      <c r="H40" s="114" t="s">
        <v>679</v>
      </c>
      <c r="I40" s="114" t="s">
        <v>678</v>
      </c>
      <c r="J40" s="114" t="s">
        <v>589</v>
      </c>
      <c r="K40" s="115" t="s">
        <v>882</v>
      </c>
    </row>
    <row r="41" spans="2:14" ht="14.25" customHeight="1" x14ac:dyDescent="0.15">
      <c r="B41" s="100" t="s">
        <v>680</v>
      </c>
      <c r="C41" s="103" t="s">
        <v>908</v>
      </c>
      <c r="D41" s="112" t="s">
        <v>674</v>
      </c>
      <c r="E41" s="112" t="s">
        <v>667</v>
      </c>
      <c r="F41" s="112" t="s">
        <v>587</v>
      </c>
      <c r="G41" s="112" t="s">
        <v>662</v>
      </c>
      <c r="H41" s="112" t="s">
        <v>669</v>
      </c>
      <c r="I41" s="112" t="s">
        <v>670</v>
      </c>
      <c r="J41" s="112" t="s">
        <v>572</v>
      </c>
      <c r="K41" s="113" t="s">
        <v>681</v>
      </c>
    </row>
    <row r="42" spans="2:14" ht="14.25" customHeight="1" x14ac:dyDescent="0.15">
      <c r="B42" s="101" t="s">
        <v>917</v>
      </c>
      <c r="C42" s="104" t="s">
        <v>908</v>
      </c>
      <c r="D42" s="114" t="s">
        <v>674</v>
      </c>
      <c r="E42" s="114" t="s">
        <v>667</v>
      </c>
      <c r="F42" s="114" t="s">
        <v>587</v>
      </c>
      <c r="G42" s="114" t="s">
        <v>662</v>
      </c>
      <c r="H42" s="114" t="s">
        <v>669</v>
      </c>
      <c r="I42" s="114" t="s">
        <v>629</v>
      </c>
      <c r="J42" s="114" t="s">
        <v>682</v>
      </c>
      <c r="K42" s="115" t="s">
        <v>883</v>
      </c>
    </row>
    <row r="43" spans="2:14" ht="14.25" customHeight="1" x14ac:dyDescent="0.15">
      <c r="B43" s="100" t="s">
        <v>918</v>
      </c>
      <c r="C43" s="103" t="s">
        <v>908</v>
      </c>
      <c r="D43" s="112" t="s">
        <v>683</v>
      </c>
      <c r="E43" s="112" t="s">
        <v>667</v>
      </c>
      <c r="F43" s="112" t="s">
        <v>587</v>
      </c>
      <c r="G43" s="112" t="s">
        <v>662</v>
      </c>
      <c r="H43" s="112" t="s">
        <v>663</v>
      </c>
      <c r="I43" s="112" t="s">
        <v>629</v>
      </c>
      <c r="J43" s="112" t="s">
        <v>589</v>
      </c>
      <c r="K43" s="113" t="s">
        <v>684</v>
      </c>
    </row>
    <row r="44" spans="2:14" ht="14.25" customHeight="1" x14ac:dyDescent="0.15">
      <c r="B44" s="101" t="s">
        <v>907</v>
      </c>
      <c r="C44" s="104" t="s">
        <v>908</v>
      </c>
      <c r="D44" s="114" t="s">
        <v>685</v>
      </c>
      <c r="E44" s="114" t="s">
        <v>667</v>
      </c>
      <c r="F44" s="114" t="s">
        <v>587</v>
      </c>
      <c r="G44" s="114" t="s">
        <v>662</v>
      </c>
      <c r="H44" s="114" t="s">
        <v>663</v>
      </c>
      <c r="I44" s="114" t="s">
        <v>629</v>
      </c>
      <c r="J44" s="114" t="s">
        <v>572</v>
      </c>
      <c r="K44" s="115" t="s">
        <v>660</v>
      </c>
    </row>
    <row r="45" spans="2:14" ht="14.25" customHeight="1" x14ac:dyDescent="0.15">
      <c r="B45" s="100" t="s">
        <v>919</v>
      </c>
      <c r="C45" s="103" t="s">
        <v>908</v>
      </c>
      <c r="D45" s="112" t="s">
        <v>685</v>
      </c>
      <c r="E45" s="112" t="s">
        <v>667</v>
      </c>
      <c r="F45" s="112" t="s">
        <v>587</v>
      </c>
      <c r="G45" s="112" t="s">
        <v>662</v>
      </c>
      <c r="H45" s="112" t="s">
        <v>686</v>
      </c>
      <c r="I45" s="112" t="s">
        <v>629</v>
      </c>
      <c r="J45" s="112" t="s">
        <v>572</v>
      </c>
      <c r="K45" s="113" t="s">
        <v>687</v>
      </c>
    </row>
    <row r="46" spans="2:14" ht="14.25" customHeight="1" x14ac:dyDescent="0.15">
      <c r="B46" s="101" t="s">
        <v>688</v>
      </c>
      <c r="C46" s="104" t="s">
        <v>908</v>
      </c>
      <c r="D46" s="114" t="s">
        <v>689</v>
      </c>
      <c r="E46" s="114" t="s">
        <v>667</v>
      </c>
      <c r="F46" s="114" t="s">
        <v>587</v>
      </c>
      <c r="G46" s="114" t="s">
        <v>662</v>
      </c>
      <c r="H46" s="114" t="s">
        <v>686</v>
      </c>
      <c r="I46" s="114" t="s">
        <v>690</v>
      </c>
      <c r="J46" s="114" t="s">
        <v>589</v>
      </c>
      <c r="K46" s="115" t="s">
        <v>884</v>
      </c>
    </row>
    <row r="47" spans="2:14" ht="14.25" customHeight="1" x14ac:dyDescent="0.15">
      <c r="B47" s="100" t="s">
        <v>691</v>
      </c>
      <c r="C47" s="103" t="s">
        <v>103</v>
      </c>
      <c r="D47" s="112" t="s">
        <v>692</v>
      </c>
      <c r="E47" s="112" t="s">
        <v>693</v>
      </c>
      <c r="F47" s="112" t="s">
        <v>587</v>
      </c>
      <c r="G47" s="112" t="s">
        <v>659</v>
      </c>
      <c r="H47" s="112" t="s">
        <v>570</v>
      </c>
      <c r="I47" s="112" t="s">
        <v>588</v>
      </c>
      <c r="J47" s="112" t="s">
        <v>636</v>
      </c>
      <c r="K47" s="113" t="s">
        <v>694</v>
      </c>
    </row>
    <row r="48" spans="2:14" ht="14.25" customHeight="1" x14ac:dyDescent="0.15">
      <c r="B48" s="101" t="s">
        <v>695</v>
      </c>
      <c r="C48" s="104" t="s">
        <v>103</v>
      </c>
      <c r="D48" s="114" t="s">
        <v>657</v>
      </c>
      <c r="E48" s="114" t="s">
        <v>696</v>
      </c>
      <c r="F48" s="114" t="s">
        <v>587</v>
      </c>
      <c r="G48" s="114" t="s">
        <v>570</v>
      </c>
      <c r="H48" s="114" t="s">
        <v>663</v>
      </c>
      <c r="I48" s="114" t="s">
        <v>670</v>
      </c>
      <c r="J48" s="114" t="s">
        <v>572</v>
      </c>
      <c r="K48" s="115" t="s">
        <v>697</v>
      </c>
    </row>
    <row r="49" spans="2:11" ht="14.25" customHeight="1" x14ac:dyDescent="0.15">
      <c r="B49" s="100" t="s">
        <v>698</v>
      </c>
      <c r="C49" s="103" t="s">
        <v>103</v>
      </c>
      <c r="D49" s="112" t="s">
        <v>699</v>
      </c>
      <c r="E49" s="112" t="s">
        <v>700</v>
      </c>
      <c r="F49" s="112" t="s">
        <v>587</v>
      </c>
      <c r="G49" s="112" t="s">
        <v>570</v>
      </c>
      <c r="H49" s="112" t="s">
        <v>663</v>
      </c>
      <c r="I49" s="112" t="s">
        <v>678</v>
      </c>
      <c r="J49" s="112" t="s">
        <v>572</v>
      </c>
      <c r="K49" s="113" t="s">
        <v>701</v>
      </c>
    </row>
    <row r="50" spans="2:11" ht="14.25" customHeight="1" x14ac:dyDescent="0.15">
      <c r="B50" s="101" t="s">
        <v>702</v>
      </c>
      <c r="C50" s="104" t="s">
        <v>103</v>
      </c>
      <c r="D50" s="114" t="s">
        <v>703</v>
      </c>
      <c r="E50" s="114" t="s">
        <v>704</v>
      </c>
      <c r="F50" s="114" t="s">
        <v>587</v>
      </c>
      <c r="G50" s="114" t="s">
        <v>705</v>
      </c>
      <c r="H50" s="114" t="s">
        <v>570</v>
      </c>
      <c r="I50" s="114" t="s">
        <v>629</v>
      </c>
      <c r="J50" s="114" t="s">
        <v>581</v>
      </c>
      <c r="K50" s="115" t="s">
        <v>706</v>
      </c>
    </row>
    <row r="51" spans="2:11" ht="14.25" customHeight="1" x14ac:dyDescent="0.15">
      <c r="B51" s="100" t="s">
        <v>707</v>
      </c>
      <c r="C51" s="103" t="s">
        <v>103</v>
      </c>
      <c r="D51" s="112" t="s">
        <v>708</v>
      </c>
      <c r="E51" s="112" t="s">
        <v>709</v>
      </c>
      <c r="F51" s="112" t="s">
        <v>587</v>
      </c>
      <c r="G51" s="112" t="s">
        <v>705</v>
      </c>
      <c r="H51" s="112" t="s">
        <v>570</v>
      </c>
      <c r="I51" s="112" t="s">
        <v>710</v>
      </c>
      <c r="J51" s="112" t="s">
        <v>581</v>
      </c>
      <c r="K51" s="113" t="s">
        <v>711</v>
      </c>
    </row>
    <row r="52" spans="2:11" ht="14.25" customHeight="1" x14ac:dyDescent="0.15">
      <c r="B52" s="101" t="s">
        <v>712</v>
      </c>
      <c r="C52" s="104" t="s">
        <v>103</v>
      </c>
      <c r="D52" s="114" t="s">
        <v>713</v>
      </c>
      <c r="E52" s="114" t="s">
        <v>714</v>
      </c>
      <c r="F52" s="114" t="s">
        <v>587</v>
      </c>
      <c r="G52" s="114" t="s">
        <v>570</v>
      </c>
      <c r="H52" s="114" t="s">
        <v>669</v>
      </c>
      <c r="I52" s="114" t="s">
        <v>629</v>
      </c>
      <c r="J52" s="114" t="s">
        <v>715</v>
      </c>
      <c r="K52" s="115" t="s">
        <v>716</v>
      </c>
    </row>
    <row r="53" spans="2:11" ht="14.25" customHeight="1" x14ac:dyDescent="0.15">
      <c r="B53" s="100" t="s">
        <v>717</v>
      </c>
      <c r="C53" s="103" t="s">
        <v>103</v>
      </c>
      <c r="D53" s="112" t="s">
        <v>708</v>
      </c>
      <c r="E53" s="112" t="s">
        <v>718</v>
      </c>
      <c r="F53" s="112" t="s">
        <v>587</v>
      </c>
      <c r="G53" s="112" t="s">
        <v>719</v>
      </c>
      <c r="H53" s="112" t="s">
        <v>658</v>
      </c>
      <c r="I53" s="112" t="s">
        <v>571</v>
      </c>
      <c r="J53" s="112" t="s">
        <v>589</v>
      </c>
      <c r="K53" s="113" t="s">
        <v>720</v>
      </c>
    </row>
    <row r="54" spans="2:11" ht="14.25" customHeight="1" x14ac:dyDescent="0.15">
      <c r="B54" s="101" t="s">
        <v>721</v>
      </c>
      <c r="C54" s="104" t="s">
        <v>103</v>
      </c>
      <c r="D54" s="114" t="s">
        <v>713</v>
      </c>
      <c r="E54" s="114" t="s">
        <v>714</v>
      </c>
      <c r="F54" s="114" t="s">
        <v>587</v>
      </c>
      <c r="G54" s="114" t="s">
        <v>570</v>
      </c>
      <c r="H54" s="114" t="s">
        <v>722</v>
      </c>
      <c r="I54" s="114" t="s">
        <v>629</v>
      </c>
      <c r="J54" s="114" t="s">
        <v>572</v>
      </c>
      <c r="K54" s="115" t="s">
        <v>723</v>
      </c>
    </row>
    <row r="55" spans="2:11" ht="14.25" customHeight="1" x14ac:dyDescent="0.15">
      <c r="B55" s="100" t="s">
        <v>885</v>
      </c>
      <c r="C55" s="103" t="s">
        <v>103</v>
      </c>
      <c r="D55" s="112" t="s">
        <v>713</v>
      </c>
      <c r="E55" s="112" t="s">
        <v>714</v>
      </c>
      <c r="F55" s="112" t="s">
        <v>587</v>
      </c>
      <c r="G55" s="112" t="s">
        <v>570</v>
      </c>
      <c r="H55" s="112" t="s">
        <v>722</v>
      </c>
      <c r="I55" s="112" t="s">
        <v>629</v>
      </c>
      <c r="J55" s="112" t="s">
        <v>572</v>
      </c>
      <c r="K55" s="113" t="s">
        <v>724</v>
      </c>
    </row>
    <row r="56" spans="2:11" ht="14.25" customHeight="1" x14ac:dyDescent="0.15">
      <c r="B56" s="101" t="s">
        <v>886</v>
      </c>
      <c r="C56" s="104" t="s">
        <v>103</v>
      </c>
      <c r="D56" s="114" t="s">
        <v>713</v>
      </c>
      <c r="E56" s="114" t="s">
        <v>714</v>
      </c>
      <c r="F56" s="114" t="s">
        <v>587</v>
      </c>
      <c r="G56" s="114" t="s">
        <v>570</v>
      </c>
      <c r="H56" s="114" t="s">
        <v>722</v>
      </c>
      <c r="I56" s="114" t="s">
        <v>629</v>
      </c>
      <c r="J56" s="114" t="s">
        <v>589</v>
      </c>
      <c r="K56" s="115" t="s">
        <v>725</v>
      </c>
    </row>
    <row r="57" spans="2:11" ht="14.25" customHeight="1" x14ac:dyDescent="0.15">
      <c r="B57" s="100" t="s">
        <v>726</v>
      </c>
      <c r="C57" s="103" t="s">
        <v>103</v>
      </c>
      <c r="D57" s="112" t="s">
        <v>727</v>
      </c>
      <c r="E57" s="112" t="s">
        <v>714</v>
      </c>
      <c r="F57" s="112" t="s">
        <v>587</v>
      </c>
      <c r="G57" s="112" t="s">
        <v>570</v>
      </c>
      <c r="H57" s="112" t="s">
        <v>722</v>
      </c>
      <c r="I57" s="112" t="s">
        <v>678</v>
      </c>
      <c r="J57" s="112" t="s">
        <v>589</v>
      </c>
      <c r="K57" s="113" t="s">
        <v>716</v>
      </c>
    </row>
    <row r="58" spans="2:11" ht="14.25" customHeight="1" x14ac:dyDescent="0.15">
      <c r="B58" s="101" t="s">
        <v>728</v>
      </c>
      <c r="C58" s="104" t="s">
        <v>103</v>
      </c>
      <c r="D58" s="114" t="s">
        <v>729</v>
      </c>
      <c r="E58" s="114" t="s">
        <v>629</v>
      </c>
      <c r="F58" s="114" t="s">
        <v>587</v>
      </c>
      <c r="G58" s="114" t="s">
        <v>730</v>
      </c>
      <c r="H58" s="114" t="s">
        <v>627</v>
      </c>
      <c r="I58" s="114" t="s">
        <v>629</v>
      </c>
      <c r="J58" s="114" t="s">
        <v>572</v>
      </c>
      <c r="K58" s="115" t="s">
        <v>731</v>
      </c>
    </row>
    <row r="59" spans="2:11" ht="14.25" customHeight="1" x14ac:dyDescent="0.15">
      <c r="B59" s="100" t="s">
        <v>732</v>
      </c>
      <c r="C59" s="103" t="s">
        <v>103</v>
      </c>
      <c r="D59" s="112" t="s">
        <v>733</v>
      </c>
      <c r="E59" s="112" t="s">
        <v>734</v>
      </c>
      <c r="F59" s="112" t="s">
        <v>904</v>
      </c>
      <c r="G59" s="112" t="s">
        <v>730</v>
      </c>
      <c r="H59" s="112" t="s">
        <v>627</v>
      </c>
      <c r="I59" s="112" t="s">
        <v>629</v>
      </c>
      <c r="J59" s="112" t="s">
        <v>581</v>
      </c>
      <c r="K59" s="113" t="s">
        <v>735</v>
      </c>
    </row>
    <row r="60" spans="2:11" ht="14.25" customHeight="1" x14ac:dyDescent="0.15">
      <c r="B60" s="101" t="s">
        <v>736</v>
      </c>
      <c r="C60" s="104" t="s">
        <v>103</v>
      </c>
      <c r="D60" s="114" t="s">
        <v>737</v>
      </c>
      <c r="E60" s="114" t="s">
        <v>734</v>
      </c>
      <c r="F60" s="114" t="s">
        <v>904</v>
      </c>
      <c r="G60" s="114" t="s">
        <v>730</v>
      </c>
      <c r="H60" s="114" t="s">
        <v>627</v>
      </c>
      <c r="I60" s="114" t="s">
        <v>629</v>
      </c>
      <c r="J60" s="114" t="s">
        <v>581</v>
      </c>
      <c r="K60" s="115" t="s">
        <v>738</v>
      </c>
    </row>
    <row r="61" spans="2:11" ht="14.25" customHeight="1" x14ac:dyDescent="0.15">
      <c r="B61" s="100" t="s">
        <v>739</v>
      </c>
      <c r="C61" s="103" t="s">
        <v>103</v>
      </c>
      <c r="D61" s="112" t="s">
        <v>740</v>
      </c>
      <c r="E61" s="112" t="s">
        <v>734</v>
      </c>
      <c r="F61" s="112" t="s">
        <v>904</v>
      </c>
      <c r="G61" s="112" t="s">
        <v>730</v>
      </c>
      <c r="H61" s="112" t="s">
        <v>627</v>
      </c>
      <c r="I61" s="112" t="s">
        <v>629</v>
      </c>
      <c r="J61" s="112" t="s">
        <v>572</v>
      </c>
      <c r="K61" s="113" t="s">
        <v>741</v>
      </c>
    </row>
    <row r="62" spans="2:11" ht="14.25" customHeight="1" x14ac:dyDescent="0.15">
      <c r="B62" s="101" t="s">
        <v>742</v>
      </c>
      <c r="C62" s="104" t="s">
        <v>103</v>
      </c>
      <c r="D62" s="114" t="s">
        <v>740</v>
      </c>
      <c r="E62" s="114" t="s">
        <v>734</v>
      </c>
      <c r="F62" s="114" t="s">
        <v>904</v>
      </c>
      <c r="G62" s="114" t="s">
        <v>570</v>
      </c>
      <c r="H62" s="114" t="s">
        <v>722</v>
      </c>
      <c r="I62" s="114" t="s">
        <v>629</v>
      </c>
      <c r="J62" s="114" t="s">
        <v>589</v>
      </c>
      <c r="K62" s="115" t="s">
        <v>743</v>
      </c>
    </row>
    <row r="63" spans="2:11" ht="14.25" customHeight="1" x14ac:dyDescent="0.15">
      <c r="B63" s="100" t="s">
        <v>744</v>
      </c>
      <c r="C63" s="103" t="s">
        <v>103</v>
      </c>
      <c r="D63" s="112" t="s">
        <v>740</v>
      </c>
      <c r="E63" s="112" t="s">
        <v>734</v>
      </c>
      <c r="F63" s="112" t="s">
        <v>904</v>
      </c>
      <c r="G63" s="112" t="s">
        <v>627</v>
      </c>
      <c r="H63" s="112" t="s">
        <v>722</v>
      </c>
      <c r="I63" s="112" t="s">
        <v>629</v>
      </c>
      <c r="J63" s="112" t="s">
        <v>589</v>
      </c>
      <c r="K63" s="113" t="s">
        <v>743</v>
      </c>
    </row>
    <row r="64" spans="2:11" ht="14.25" customHeight="1" x14ac:dyDescent="0.15">
      <c r="B64" s="101" t="s">
        <v>745</v>
      </c>
      <c r="C64" s="104" t="s">
        <v>103</v>
      </c>
      <c r="D64" s="114" t="s">
        <v>746</v>
      </c>
      <c r="E64" s="114" t="s">
        <v>655</v>
      </c>
      <c r="F64" s="114" t="s">
        <v>904</v>
      </c>
      <c r="G64" s="114" t="s">
        <v>730</v>
      </c>
      <c r="H64" s="114" t="s">
        <v>627</v>
      </c>
      <c r="I64" s="114" t="s">
        <v>629</v>
      </c>
      <c r="J64" s="114" t="s">
        <v>581</v>
      </c>
      <c r="K64" s="115" t="s">
        <v>747</v>
      </c>
    </row>
    <row r="65" spans="2:11" ht="14.25" customHeight="1" x14ac:dyDescent="0.15">
      <c r="B65" s="100" t="s">
        <v>748</v>
      </c>
      <c r="C65" s="103" t="s">
        <v>103</v>
      </c>
      <c r="D65" s="112" t="s">
        <v>749</v>
      </c>
      <c r="E65" s="112" t="s">
        <v>734</v>
      </c>
      <c r="F65" s="112" t="s">
        <v>904</v>
      </c>
      <c r="G65" s="112" t="s">
        <v>730</v>
      </c>
      <c r="H65" s="112" t="s">
        <v>627</v>
      </c>
      <c r="I65" s="112" t="s">
        <v>629</v>
      </c>
      <c r="J65" s="112" t="s">
        <v>750</v>
      </c>
      <c r="K65" s="113" t="s">
        <v>751</v>
      </c>
    </row>
    <row r="66" spans="2:11" ht="14.25" customHeight="1" x14ac:dyDescent="0.15">
      <c r="B66" s="101" t="s">
        <v>752</v>
      </c>
      <c r="C66" s="104" t="s">
        <v>103</v>
      </c>
      <c r="D66" s="114" t="s">
        <v>740</v>
      </c>
      <c r="E66" s="114" t="s">
        <v>734</v>
      </c>
      <c r="F66" s="114" t="s">
        <v>904</v>
      </c>
      <c r="G66" s="114" t="s">
        <v>730</v>
      </c>
      <c r="H66" s="114" t="s">
        <v>686</v>
      </c>
      <c r="I66" s="114" t="s">
        <v>629</v>
      </c>
      <c r="J66" s="114" t="s">
        <v>589</v>
      </c>
      <c r="K66" s="115" t="s">
        <v>887</v>
      </c>
    </row>
    <row r="67" spans="2:11" ht="14.25" customHeight="1" x14ac:dyDescent="0.15">
      <c r="B67" s="100" t="s">
        <v>753</v>
      </c>
      <c r="C67" s="103" t="s">
        <v>103</v>
      </c>
      <c r="D67" s="112" t="s">
        <v>740</v>
      </c>
      <c r="E67" s="112" t="s">
        <v>734</v>
      </c>
      <c r="F67" s="112" t="s">
        <v>904</v>
      </c>
      <c r="G67" s="112" t="s">
        <v>570</v>
      </c>
      <c r="H67" s="112" t="s">
        <v>669</v>
      </c>
      <c r="I67" s="112" t="s">
        <v>678</v>
      </c>
      <c r="J67" s="112" t="s">
        <v>589</v>
      </c>
      <c r="K67" s="113" t="s">
        <v>888</v>
      </c>
    </row>
    <row r="68" spans="2:11" ht="14.25" customHeight="1" x14ac:dyDescent="0.15">
      <c r="B68" s="101" t="s">
        <v>889</v>
      </c>
      <c r="C68" s="104" t="s">
        <v>103</v>
      </c>
      <c r="D68" s="114" t="s">
        <v>708</v>
      </c>
      <c r="E68" s="114" t="s">
        <v>629</v>
      </c>
      <c r="F68" s="114" t="s">
        <v>587</v>
      </c>
      <c r="G68" s="114" t="s">
        <v>754</v>
      </c>
      <c r="H68" s="114" t="s">
        <v>696</v>
      </c>
      <c r="I68" s="114" t="s">
        <v>629</v>
      </c>
      <c r="J68" s="114" t="s">
        <v>589</v>
      </c>
      <c r="K68" s="115" t="s">
        <v>880</v>
      </c>
    </row>
    <row r="69" spans="2:11" ht="14.25" customHeight="1" x14ac:dyDescent="0.15">
      <c r="B69" s="100" t="s">
        <v>890</v>
      </c>
      <c r="C69" s="103" t="s">
        <v>103</v>
      </c>
      <c r="D69" s="112" t="s">
        <v>699</v>
      </c>
      <c r="E69" s="112" t="s">
        <v>714</v>
      </c>
      <c r="F69" s="112" t="s">
        <v>587</v>
      </c>
      <c r="G69" s="112" t="s">
        <v>754</v>
      </c>
      <c r="H69" s="112" t="s">
        <v>696</v>
      </c>
      <c r="I69" s="112" t="s">
        <v>571</v>
      </c>
      <c r="J69" s="112" t="s">
        <v>589</v>
      </c>
      <c r="K69" s="113" t="s">
        <v>891</v>
      </c>
    </row>
    <row r="70" spans="2:11" ht="14.25" customHeight="1" x14ac:dyDescent="0.15">
      <c r="B70" s="101" t="s">
        <v>755</v>
      </c>
      <c r="C70" s="104" t="s">
        <v>103</v>
      </c>
      <c r="D70" s="114" t="s">
        <v>756</v>
      </c>
      <c r="E70" s="114" t="s">
        <v>757</v>
      </c>
      <c r="F70" s="114" t="s">
        <v>587</v>
      </c>
      <c r="G70" s="114" t="s">
        <v>570</v>
      </c>
      <c r="H70" s="114" t="s">
        <v>758</v>
      </c>
      <c r="I70" s="114" t="s">
        <v>601</v>
      </c>
      <c r="J70" s="114" t="s">
        <v>589</v>
      </c>
      <c r="K70" s="115" t="s">
        <v>892</v>
      </c>
    </row>
    <row r="71" spans="2:11" ht="14.25" customHeight="1" x14ac:dyDescent="0.15">
      <c r="B71" s="100" t="s">
        <v>759</v>
      </c>
      <c r="C71" s="103" t="s">
        <v>103</v>
      </c>
      <c r="D71" s="112" t="s">
        <v>713</v>
      </c>
      <c r="E71" s="112" t="s">
        <v>714</v>
      </c>
      <c r="F71" s="112" t="s">
        <v>587</v>
      </c>
      <c r="G71" s="112" t="s">
        <v>760</v>
      </c>
      <c r="H71" s="112" t="s">
        <v>709</v>
      </c>
      <c r="I71" s="112" t="s">
        <v>571</v>
      </c>
      <c r="J71" s="112" t="s">
        <v>589</v>
      </c>
      <c r="K71" s="113" t="s">
        <v>893</v>
      </c>
    </row>
    <row r="72" spans="2:11" ht="14.25" customHeight="1" x14ac:dyDescent="0.15">
      <c r="B72" s="101" t="s">
        <v>761</v>
      </c>
      <c r="C72" s="104" t="s">
        <v>103</v>
      </c>
      <c r="D72" s="114" t="s">
        <v>699</v>
      </c>
      <c r="E72" s="114" t="s">
        <v>714</v>
      </c>
      <c r="F72" s="114" t="s">
        <v>587</v>
      </c>
      <c r="G72" s="114" t="s">
        <v>760</v>
      </c>
      <c r="H72" s="114" t="s">
        <v>709</v>
      </c>
      <c r="I72" s="114" t="s">
        <v>678</v>
      </c>
      <c r="J72" s="114" t="s">
        <v>589</v>
      </c>
      <c r="K72" s="115" t="s">
        <v>894</v>
      </c>
    </row>
    <row r="73" spans="2:11" ht="14.25" customHeight="1" x14ac:dyDescent="0.15">
      <c r="B73" s="100" t="s">
        <v>762</v>
      </c>
      <c r="C73" s="103" t="s">
        <v>103</v>
      </c>
      <c r="D73" s="112" t="s">
        <v>699</v>
      </c>
      <c r="E73" s="112" t="s">
        <v>714</v>
      </c>
      <c r="F73" s="112" t="s">
        <v>587</v>
      </c>
      <c r="G73" s="112" t="s">
        <v>760</v>
      </c>
      <c r="H73" s="112" t="s">
        <v>696</v>
      </c>
      <c r="I73" s="112" t="s">
        <v>571</v>
      </c>
      <c r="J73" s="112" t="s">
        <v>589</v>
      </c>
      <c r="K73" s="113" t="s">
        <v>747</v>
      </c>
    </row>
    <row r="74" spans="2:11" ht="14.25" customHeight="1" x14ac:dyDescent="0.15">
      <c r="B74" s="101" t="s">
        <v>763</v>
      </c>
      <c r="C74" s="104" t="s">
        <v>103</v>
      </c>
      <c r="D74" s="114" t="s">
        <v>699</v>
      </c>
      <c r="E74" s="114" t="s">
        <v>718</v>
      </c>
      <c r="F74" s="114" t="s">
        <v>587</v>
      </c>
      <c r="G74" s="114" t="s">
        <v>760</v>
      </c>
      <c r="H74" s="114" t="s">
        <v>696</v>
      </c>
      <c r="I74" s="114" t="s">
        <v>571</v>
      </c>
      <c r="J74" s="114" t="s">
        <v>589</v>
      </c>
      <c r="K74" s="115" t="s">
        <v>747</v>
      </c>
    </row>
    <row r="75" spans="2:11" ht="14.25" customHeight="1" x14ac:dyDescent="0.15">
      <c r="B75" s="100" t="s">
        <v>764</v>
      </c>
      <c r="C75" s="103" t="s">
        <v>103</v>
      </c>
      <c r="D75" s="112" t="s">
        <v>699</v>
      </c>
      <c r="E75" s="112" t="s">
        <v>714</v>
      </c>
      <c r="F75" s="112" t="s">
        <v>587</v>
      </c>
      <c r="G75" s="112" t="s">
        <v>754</v>
      </c>
      <c r="H75" s="112" t="s">
        <v>696</v>
      </c>
      <c r="I75" s="112" t="s">
        <v>670</v>
      </c>
      <c r="J75" s="112" t="s">
        <v>589</v>
      </c>
      <c r="K75" s="113" t="s">
        <v>895</v>
      </c>
    </row>
    <row r="76" spans="2:11" ht="14.25" customHeight="1" x14ac:dyDescent="0.15">
      <c r="B76" s="101" t="s">
        <v>765</v>
      </c>
      <c r="C76" s="104" t="s">
        <v>103</v>
      </c>
      <c r="D76" s="114" t="s">
        <v>699</v>
      </c>
      <c r="E76" s="114" t="s">
        <v>714</v>
      </c>
      <c r="F76" s="114" t="s">
        <v>587</v>
      </c>
      <c r="G76" s="114" t="s">
        <v>766</v>
      </c>
      <c r="H76" s="114" t="s">
        <v>696</v>
      </c>
      <c r="I76" s="114" t="s">
        <v>670</v>
      </c>
      <c r="J76" s="114" t="s">
        <v>589</v>
      </c>
      <c r="K76" s="115" t="s">
        <v>896</v>
      </c>
    </row>
    <row r="77" spans="2:11" ht="14.25" customHeight="1" x14ac:dyDescent="0.15">
      <c r="B77" s="100" t="s">
        <v>767</v>
      </c>
      <c r="C77" s="103" t="s">
        <v>49</v>
      </c>
      <c r="D77" s="112" t="s">
        <v>674</v>
      </c>
      <c r="E77" s="112" t="s">
        <v>709</v>
      </c>
      <c r="F77" s="112" t="s">
        <v>587</v>
      </c>
      <c r="G77" s="112" t="s">
        <v>754</v>
      </c>
      <c r="H77" s="112" t="s">
        <v>768</v>
      </c>
      <c r="I77" s="112" t="s">
        <v>601</v>
      </c>
      <c r="J77" s="112" t="s">
        <v>581</v>
      </c>
      <c r="K77" s="113" t="s">
        <v>769</v>
      </c>
    </row>
    <row r="78" spans="2:11" ht="14.25" customHeight="1" x14ac:dyDescent="0.15">
      <c r="B78" s="101" t="s">
        <v>897</v>
      </c>
      <c r="C78" s="104" t="s">
        <v>49</v>
      </c>
      <c r="D78" s="114" t="s">
        <v>674</v>
      </c>
      <c r="E78" s="114" t="s">
        <v>709</v>
      </c>
      <c r="F78" s="114" t="s">
        <v>587</v>
      </c>
      <c r="G78" s="114" t="s">
        <v>754</v>
      </c>
      <c r="H78" s="114" t="s">
        <v>770</v>
      </c>
      <c r="I78" s="114" t="s">
        <v>571</v>
      </c>
      <c r="J78" s="114" t="s">
        <v>589</v>
      </c>
      <c r="K78" s="115" t="s">
        <v>747</v>
      </c>
    </row>
    <row r="79" spans="2:11" ht="14.25" customHeight="1" x14ac:dyDescent="0.15">
      <c r="B79" s="100" t="s">
        <v>898</v>
      </c>
      <c r="C79" s="103" t="s">
        <v>49</v>
      </c>
      <c r="D79" s="112" t="s">
        <v>674</v>
      </c>
      <c r="E79" s="112" t="s">
        <v>667</v>
      </c>
      <c r="F79" s="112" t="s">
        <v>587</v>
      </c>
      <c r="G79" s="112" t="s">
        <v>771</v>
      </c>
      <c r="H79" s="112" t="s">
        <v>772</v>
      </c>
      <c r="I79" s="112" t="s">
        <v>601</v>
      </c>
      <c r="J79" s="112" t="s">
        <v>589</v>
      </c>
      <c r="K79" s="113" t="s">
        <v>899</v>
      </c>
    </row>
    <row r="80" spans="2:11" ht="14.25" customHeight="1" x14ac:dyDescent="0.15">
      <c r="B80" s="101" t="s">
        <v>773</v>
      </c>
      <c r="C80" s="104" t="s">
        <v>49</v>
      </c>
      <c r="D80" s="114" t="s">
        <v>666</v>
      </c>
      <c r="E80" s="114" t="s">
        <v>667</v>
      </c>
      <c r="F80" s="114" t="s">
        <v>587</v>
      </c>
      <c r="G80" s="114" t="s">
        <v>771</v>
      </c>
      <c r="H80" s="114" t="s">
        <v>709</v>
      </c>
      <c r="I80" s="114" t="s">
        <v>601</v>
      </c>
      <c r="J80" s="114" t="s">
        <v>589</v>
      </c>
      <c r="K80" s="115" t="s">
        <v>747</v>
      </c>
    </row>
    <row r="81" spans="2:11" ht="14.25" customHeight="1" x14ac:dyDescent="0.15">
      <c r="B81" s="100" t="s">
        <v>774</v>
      </c>
      <c r="C81" s="103" t="s">
        <v>49</v>
      </c>
      <c r="D81" s="112" t="s">
        <v>685</v>
      </c>
      <c r="E81" s="112" t="s">
        <v>709</v>
      </c>
      <c r="F81" s="112" t="s">
        <v>587</v>
      </c>
      <c r="G81" s="112" t="s">
        <v>775</v>
      </c>
      <c r="H81" s="112" t="s">
        <v>776</v>
      </c>
      <c r="I81" s="112" t="s">
        <v>601</v>
      </c>
      <c r="J81" s="112" t="s">
        <v>581</v>
      </c>
      <c r="K81" s="113" t="s">
        <v>777</v>
      </c>
    </row>
    <row r="82" spans="2:11" ht="14.25" customHeight="1" x14ac:dyDescent="0.15">
      <c r="B82" s="101" t="s">
        <v>778</v>
      </c>
      <c r="C82" s="104" t="s">
        <v>49</v>
      </c>
      <c r="D82" s="114" t="s">
        <v>674</v>
      </c>
      <c r="E82" s="114" t="s">
        <v>709</v>
      </c>
      <c r="F82" s="114" t="s">
        <v>587</v>
      </c>
      <c r="G82" s="114" t="s">
        <v>754</v>
      </c>
      <c r="H82" s="114" t="s">
        <v>772</v>
      </c>
      <c r="I82" s="114" t="s">
        <v>678</v>
      </c>
      <c r="J82" s="114" t="s">
        <v>589</v>
      </c>
      <c r="K82" s="115" t="s">
        <v>891</v>
      </c>
    </row>
    <row r="83" spans="2:11" ht="14.25" customHeight="1" x14ac:dyDescent="0.15">
      <c r="B83" s="100" t="s">
        <v>779</v>
      </c>
      <c r="C83" s="103" t="s">
        <v>69</v>
      </c>
      <c r="D83" s="112" t="s">
        <v>713</v>
      </c>
      <c r="E83" s="112" t="s">
        <v>629</v>
      </c>
      <c r="F83" s="112" t="s">
        <v>587</v>
      </c>
      <c r="G83" s="112" t="s">
        <v>780</v>
      </c>
      <c r="H83" s="112" t="s">
        <v>711</v>
      </c>
      <c r="I83" s="112" t="s">
        <v>601</v>
      </c>
      <c r="J83" s="112" t="s">
        <v>750</v>
      </c>
      <c r="K83" s="113" t="s">
        <v>781</v>
      </c>
    </row>
    <row r="84" spans="2:11" ht="14.25" customHeight="1" x14ac:dyDescent="0.15">
      <c r="B84" s="101" t="s">
        <v>782</v>
      </c>
      <c r="C84" s="104" t="s">
        <v>69</v>
      </c>
      <c r="D84" s="114" t="s">
        <v>713</v>
      </c>
      <c r="E84" s="114" t="s">
        <v>718</v>
      </c>
      <c r="F84" s="114" t="s">
        <v>587</v>
      </c>
      <c r="G84" s="114" t="s">
        <v>754</v>
      </c>
      <c r="H84" s="114" t="s">
        <v>709</v>
      </c>
      <c r="I84" s="114" t="s">
        <v>629</v>
      </c>
      <c r="J84" s="114" t="s">
        <v>581</v>
      </c>
      <c r="K84" s="115" t="s">
        <v>783</v>
      </c>
    </row>
    <row r="85" spans="2:11" ht="14.25" customHeight="1" x14ac:dyDescent="0.15">
      <c r="B85" s="100" t="s">
        <v>784</v>
      </c>
      <c r="C85" s="103" t="s">
        <v>69</v>
      </c>
      <c r="D85" s="112" t="s">
        <v>713</v>
      </c>
      <c r="E85" s="112" t="s">
        <v>785</v>
      </c>
      <c r="F85" s="112" t="s">
        <v>587</v>
      </c>
      <c r="G85" s="112" t="s">
        <v>780</v>
      </c>
      <c r="H85" s="112" t="s">
        <v>757</v>
      </c>
      <c r="I85" s="112" t="s">
        <v>601</v>
      </c>
      <c r="J85" s="112" t="s">
        <v>581</v>
      </c>
      <c r="K85" s="113" t="s">
        <v>786</v>
      </c>
    </row>
    <row r="86" spans="2:11" ht="14.25" customHeight="1" x14ac:dyDescent="0.15">
      <c r="B86" s="101" t="s">
        <v>787</v>
      </c>
      <c r="C86" s="104" t="s">
        <v>69</v>
      </c>
      <c r="D86" s="114" t="s">
        <v>713</v>
      </c>
      <c r="E86" s="114" t="s">
        <v>714</v>
      </c>
      <c r="F86" s="114" t="s">
        <v>587</v>
      </c>
      <c r="G86" s="114" t="s">
        <v>775</v>
      </c>
      <c r="H86" s="114" t="s">
        <v>788</v>
      </c>
      <c r="I86" s="114" t="s">
        <v>601</v>
      </c>
      <c r="J86" s="114" t="s">
        <v>581</v>
      </c>
      <c r="K86" s="115" t="s">
        <v>789</v>
      </c>
    </row>
    <row r="87" spans="2:11" ht="14.25" customHeight="1" x14ac:dyDescent="0.15">
      <c r="B87" s="100" t="s">
        <v>790</v>
      </c>
      <c r="C87" s="103" t="s">
        <v>69</v>
      </c>
      <c r="D87" s="112" t="s">
        <v>713</v>
      </c>
      <c r="E87" s="112" t="s">
        <v>714</v>
      </c>
      <c r="F87" s="112" t="s">
        <v>587</v>
      </c>
      <c r="G87" s="112" t="s">
        <v>780</v>
      </c>
      <c r="H87" s="112" t="s">
        <v>791</v>
      </c>
      <c r="I87" s="112" t="s">
        <v>601</v>
      </c>
      <c r="J87" s="112" t="s">
        <v>581</v>
      </c>
      <c r="K87" s="113" t="s">
        <v>792</v>
      </c>
    </row>
    <row r="88" spans="2:11" ht="14.25" customHeight="1" x14ac:dyDescent="0.15">
      <c r="B88" s="101" t="s">
        <v>793</v>
      </c>
      <c r="C88" s="104" t="s">
        <v>69</v>
      </c>
      <c r="D88" s="114" t="s">
        <v>713</v>
      </c>
      <c r="E88" s="114" t="s">
        <v>711</v>
      </c>
      <c r="F88" s="114" t="s">
        <v>587</v>
      </c>
      <c r="G88" s="114" t="s">
        <v>780</v>
      </c>
      <c r="H88" s="114" t="s">
        <v>794</v>
      </c>
      <c r="I88" s="114" t="s">
        <v>678</v>
      </c>
      <c r="J88" s="114" t="s">
        <v>589</v>
      </c>
      <c r="K88" s="115" t="s">
        <v>747</v>
      </c>
    </row>
    <row r="89" spans="2:11" ht="14.25" customHeight="1" x14ac:dyDescent="0.15">
      <c r="B89" s="100" t="s">
        <v>795</v>
      </c>
      <c r="C89" s="103" t="s">
        <v>69</v>
      </c>
      <c r="D89" s="112" t="s">
        <v>699</v>
      </c>
      <c r="E89" s="112" t="s">
        <v>714</v>
      </c>
      <c r="F89" s="112" t="s">
        <v>587</v>
      </c>
      <c r="G89" s="112" t="s">
        <v>780</v>
      </c>
      <c r="H89" s="112" t="s">
        <v>796</v>
      </c>
      <c r="I89" s="112" t="s">
        <v>670</v>
      </c>
      <c r="J89" s="112" t="s">
        <v>589</v>
      </c>
      <c r="K89" s="113" t="s">
        <v>747</v>
      </c>
    </row>
    <row r="90" spans="2:11" ht="14.25" customHeight="1" x14ac:dyDescent="0.15">
      <c r="B90" s="101" t="s">
        <v>797</v>
      </c>
      <c r="C90" s="104" t="s">
        <v>69</v>
      </c>
      <c r="D90" s="114" t="s">
        <v>713</v>
      </c>
      <c r="E90" s="114" t="s">
        <v>714</v>
      </c>
      <c r="F90" s="114" t="s">
        <v>587</v>
      </c>
      <c r="G90" s="114" t="s">
        <v>780</v>
      </c>
      <c r="H90" s="114" t="s">
        <v>757</v>
      </c>
      <c r="I90" s="114" t="s">
        <v>670</v>
      </c>
      <c r="J90" s="114" t="s">
        <v>581</v>
      </c>
      <c r="K90" s="115" t="s">
        <v>747</v>
      </c>
    </row>
    <row r="91" spans="2:11" ht="14.25" customHeight="1" x14ac:dyDescent="0.15">
      <c r="B91" s="100" t="s">
        <v>798</v>
      </c>
      <c r="C91" s="103" t="s">
        <v>99</v>
      </c>
      <c r="D91" s="112" t="s">
        <v>799</v>
      </c>
      <c r="E91" s="112" t="s">
        <v>635</v>
      </c>
      <c r="F91" s="112" t="s">
        <v>587</v>
      </c>
      <c r="G91" s="112" t="s">
        <v>600</v>
      </c>
      <c r="H91" s="112" t="s">
        <v>628</v>
      </c>
      <c r="I91" s="112" t="s">
        <v>588</v>
      </c>
      <c r="J91" s="112" t="s">
        <v>572</v>
      </c>
      <c r="K91" s="113" t="s">
        <v>747</v>
      </c>
    </row>
    <row r="92" spans="2:11" ht="14.25" customHeight="1" x14ac:dyDescent="0.15">
      <c r="B92" s="101" t="s">
        <v>800</v>
      </c>
      <c r="C92" s="104" t="s">
        <v>908</v>
      </c>
      <c r="D92" s="114" t="s">
        <v>801</v>
      </c>
      <c r="E92" s="114" t="s">
        <v>658</v>
      </c>
      <c r="F92" s="114" t="s">
        <v>587</v>
      </c>
      <c r="G92" s="114" t="s">
        <v>600</v>
      </c>
      <c r="H92" s="114" t="s">
        <v>570</v>
      </c>
      <c r="I92" s="114" t="s">
        <v>629</v>
      </c>
      <c r="J92" s="114" t="s">
        <v>572</v>
      </c>
      <c r="K92" s="115" t="s">
        <v>802</v>
      </c>
    </row>
    <row r="93" spans="2:11" ht="14.25" customHeight="1" x14ac:dyDescent="0.15">
      <c r="B93" s="100" t="s">
        <v>803</v>
      </c>
      <c r="C93" s="103" t="s">
        <v>52</v>
      </c>
      <c r="D93" s="112" t="s">
        <v>804</v>
      </c>
      <c r="E93" s="112" t="s">
        <v>709</v>
      </c>
      <c r="F93" s="112" t="s">
        <v>587</v>
      </c>
      <c r="G93" s="112" t="s">
        <v>705</v>
      </c>
      <c r="H93" s="112" t="s">
        <v>570</v>
      </c>
      <c r="I93" s="112" t="s">
        <v>670</v>
      </c>
      <c r="J93" s="112" t="s">
        <v>589</v>
      </c>
      <c r="K93" s="113" t="s">
        <v>747</v>
      </c>
    </row>
    <row r="94" spans="2:11" ht="14.25" customHeight="1" x14ac:dyDescent="0.15">
      <c r="B94" s="101" t="s">
        <v>805</v>
      </c>
      <c r="C94" s="104" t="s">
        <v>99</v>
      </c>
      <c r="D94" s="114" t="s">
        <v>806</v>
      </c>
      <c r="E94" s="114" t="s">
        <v>624</v>
      </c>
      <c r="F94" s="114" t="s">
        <v>587</v>
      </c>
      <c r="G94" s="114" t="s">
        <v>600</v>
      </c>
      <c r="H94" s="114" t="s">
        <v>628</v>
      </c>
      <c r="I94" s="114" t="s">
        <v>670</v>
      </c>
      <c r="J94" s="114" t="s">
        <v>572</v>
      </c>
      <c r="K94" s="115" t="s">
        <v>807</v>
      </c>
    </row>
    <row r="95" spans="2:11" ht="14.25" customHeight="1" x14ac:dyDescent="0.15">
      <c r="B95" s="100" t="s">
        <v>808</v>
      </c>
      <c r="C95" s="103" t="s">
        <v>539</v>
      </c>
      <c r="D95" s="112" t="s">
        <v>809</v>
      </c>
      <c r="E95" s="112" t="s">
        <v>747</v>
      </c>
      <c r="F95" s="112" t="s">
        <v>587</v>
      </c>
      <c r="G95" s="112" t="s">
        <v>747</v>
      </c>
      <c r="H95" s="112" t="s">
        <v>628</v>
      </c>
      <c r="I95" s="112" t="s">
        <v>629</v>
      </c>
      <c r="J95" s="112" t="s">
        <v>572</v>
      </c>
      <c r="K95" s="113" t="s">
        <v>810</v>
      </c>
    </row>
    <row r="96" spans="2:11" ht="14.25" customHeight="1" x14ac:dyDescent="0.15">
      <c r="B96" s="101" t="s">
        <v>811</v>
      </c>
      <c r="C96" s="104" t="s">
        <v>812</v>
      </c>
      <c r="D96" s="114" t="s">
        <v>813</v>
      </c>
      <c r="E96" s="114" t="s">
        <v>814</v>
      </c>
      <c r="F96" s="114" t="s">
        <v>587</v>
      </c>
      <c r="G96" s="114" t="s">
        <v>815</v>
      </c>
      <c r="H96" s="114" t="s">
        <v>628</v>
      </c>
      <c r="I96" s="114" t="s">
        <v>588</v>
      </c>
      <c r="J96" s="114" t="s">
        <v>572</v>
      </c>
      <c r="K96" s="115" t="s">
        <v>747</v>
      </c>
    </row>
    <row r="97" spans="1:11" ht="14.25" customHeight="1" x14ac:dyDescent="0.15">
      <c r="B97" s="100" t="s">
        <v>816</v>
      </c>
      <c r="C97" s="103" t="s">
        <v>812</v>
      </c>
      <c r="D97" s="112" t="s">
        <v>817</v>
      </c>
      <c r="E97" s="112" t="s">
        <v>814</v>
      </c>
      <c r="F97" s="112" t="s">
        <v>587</v>
      </c>
      <c r="G97" s="112" t="s">
        <v>815</v>
      </c>
      <c r="H97" s="112" t="s">
        <v>628</v>
      </c>
      <c r="I97" s="112" t="s">
        <v>670</v>
      </c>
      <c r="J97" s="112" t="s">
        <v>589</v>
      </c>
      <c r="K97" s="113" t="s">
        <v>747</v>
      </c>
    </row>
    <row r="98" spans="1:11" ht="14.25" customHeight="1" x14ac:dyDescent="0.15">
      <c r="B98" s="101" t="s">
        <v>818</v>
      </c>
      <c r="C98" s="104" t="s">
        <v>99</v>
      </c>
      <c r="D98" s="114" t="s">
        <v>806</v>
      </c>
      <c r="E98" s="114" t="s">
        <v>624</v>
      </c>
      <c r="F98" s="114" t="s">
        <v>587</v>
      </c>
      <c r="G98" s="114" t="s">
        <v>600</v>
      </c>
      <c r="H98" s="114" t="s">
        <v>628</v>
      </c>
      <c r="I98" s="114" t="s">
        <v>670</v>
      </c>
      <c r="J98" s="114" t="s">
        <v>572</v>
      </c>
      <c r="K98" s="115" t="s">
        <v>747</v>
      </c>
    </row>
    <row r="99" spans="1:11" ht="14.25" customHeight="1" x14ac:dyDescent="0.15">
      <c r="B99" s="100" t="s">
        <v>819</v>
      </c>
      <c r="C99" s="103" t="s">
        <v>820</v>
      </c>
      <c r="D99" s="112" t="s">
        <v>821</v>
      </c>
      <c r="E99" s="112" t="s">
        <v>822</v>
      </c>
      <c r="F99" s="112" t="s">
        <v>587</v>
      </c>
      <c r="G99" s="112" t="s">
        <v>627</v>
      </c>
      <c r="H99" s="112" t="s">
        <v>823</v>
      </c>
      <c r="I99" s="112" t="s">
        <v>629</v>
      </c>
      <c r="J99" s="112" t="s">
        <v>589</v>
      </c>
      <c r="K99" s="113" t="s">
        <v>747</v>
      </c>
    </row>
    <row r="100" spans="1:11" ht="14.25" customHeight="1" x14ac:dyDescent="0.15">
      <c r="B100" s="101" t="s">
        <v>824</v>
      </c>
      <c r="C100" s="104" t="s">
        <v>820</v>
      </c>
      <c r="D100" s="114" t="s">
        <v>825</v>
      </c>
      <c r="E100" s="114" t="s">
        <v>822</v>
      </c>
      <c r="F100" s="114" t="s">
        <v>587</v>
      </c>
      <c r="G100" s="114" t="s">
        <v>659</v>
      </c>
      <c r="H100" s="114" t="s">
        <v>823</v>
      </c>
      <c r="I100" s="114" t="s">
        <v>670</v>
      </c>
      <c r="J100" s="114" t="s">
        <v>572</v>
      </c>
      <c r="K100" s="115" t="s">
        <v>826</v>
      </c>
    </row>
    <row r="101" spans="1:11" ht="14.25" customHeight="1" x14ac:dyDescent="0.15">
      <c r="B101" s="100" t="s">
        <v>827</v>
      </c>
      <c r="C101" s="103" t="s">
        <v>820</v>
      </c>
      <c r="D101" s="112" t="s">
        <v>828</v>
      </c>
      <c r="E101" s="112" t="s">
        <v>829</v>
      </c>
      <c r="F101" s="112" t="s">
        <v>587</v>
      </c>
      <c r="G101" s="112" t="s">
        <v>570</v>
      </c>
      <c r="H101" s="112" t="s">
        <v>823</v>
      </c>
      <c r="I101" s="112" t="s">
        <v>629</v>
      </c>
      <c r="J101" s="112" t="s">
        <v>589</v>
      </c>
      <c r="K101" s="113" t="s">
        <v>747</v>
      </c>
    </row>
    <row r="102" spans="1:11" ht="14.25" customHeight="1" x14ac:dyDescent="0.15">
      <c r="B102" s="101" t="s">
        <v>830</v>
      </c>
      <c r="C102" s="104" t="s">
        <v>820</v>
      </c>
      <c r="D102" s="114" t="s">
        <v>831</v>
      </c>
      <c r="E102" s="114" t="s">
        <v>832</v>
      </c>
      <c r="F102" s="114" t="s">
        <v>587</v>
      </c>
      <c r="G102" s="114" t="s">
        <v>627</v>
      </c>
      <c r="H102" s="114" t="s">
        <v>833</v>
      </c>
      <c r="I102" s="114" t="s">
        <v>678</v>
      </c>
      <c r="J102" s="114" t="s">
        <v>589</v>
      </c>
      <c r="K102" s="115" t="s">
        <v>747</v>
      </c>
    </row>
    <row r="103" spans="1:11" ht="14.25" customHeight="1" x14ac:dyDescent="0.15">
      <c r="B103" s="100" t="s">
        <v>834</v>
      </c>
      <c r="C103" s="103" t="s">
        <v>812</v>
      </c>
      <c r="D103" s="112" t="s">
        <v>835</v>
      </c>
      <c r="E103" s="112" t="s">
        <v>814</v>
      </c>
      <c r="F103" s="112" t="s">
        <v>587</v>
      </c>
      <c r="G103" s="112" t="s">
        <v>814</v>
      </c>
      <c r="H103" s="112" t="s">
        <v>628</v>
      </c>
      <c r="I103" s="112" t="s">
        <v>670</v>
      </c>
      <c r="J103" s="112" t="s">
        <v>572</v>
      </c>
      <c r="K103" s="113" t="s">
        <v>747</v>
      </c>
    </row>
    <row r="104" spans="1:11" ht="14.25" customHeight="1" x14ac:dyDescent="0.15">
      <c r="B104" s="101" t="s">
        <v>836</v>
      </c>
      <c r="C104" s="104" t="s">
        <v>812</v>
      </c>
      <c r="D104" s="114" t="s">
        <v>837</v>
      </c>
      <c r="E104" s="114" t="s">
        <v>814</v>
      </c>
      <c r="F104" s="114" t="s">
        <v>587</v>
      </c>
      <c r="G104" s="114" t="s">
        <v>814</v>
      </c>
      <c r="H104" s="114" t="s">
        <v>628</v>
      </c>
      <c r="I104" s="114" t="s">
        <v>670</v>
      </c>
      <c r="J104" s="114" t="s">
        <v>589</v>
      </c>
      <c r="K104" s="115" t="s">
        <v>747</v>
      </c>
    </row>
    <row r="105" spans="1:11" ht="14.25" customHeight="1" x14ac:dyDescent="0.15">
      <c r="B105" s="100" t="s">
        <v>50</v>
      </c>
      <c r="C105" s="103" t="s">
        <v>50</v>
      </c>
      <c r="D105" s="112" t="s">
        <v>799</v>
      </c>
      <c r="E105" s="112" t="s">
        <v>838</v>
      </c>
      <c r="F105" s="112" t="s">
        <v>587</v>
      </c>
      <c r="G105" s="112" t="s">
        <v>570</v>
      </c>
      <c r="H105" s="112" t="s">
        <v>839</v>
      </c>
      <c r="I105" s="112" t="s">
        <v>840</v>
      </c>
      <c r="J105" s="112" t="s">
        <v>572</v>
      </c>
      <c r="K105" s="113" t="s">
        <v>747</v>
      </c>
    </row>
    <row r="106" spans="1:11" ht="14.25" thickBot="1" x14ac:dyDescent="0.2">
      <c r="A106" s="54"/>
      <c r="B106" s="102" t="s">
        <v>841</v>
      </c>
      <c r="C106" s="105" t="s">
        <v>52</v>
      </c>
      <c r="D106" s="116" t="s">
        <v>842</v>
      </c>
      <c r="E106" s="116" t="s">
        <v>843</v>
      </c>
      <c r="F106" s="116" t="s">
        <v>587</v>
      </c>
      <c r="G106" s="116" t="s">
        <v>570</v>
      </c>
      <c r="H106" s="116" t="s">
        <v>570</v>
      </c>
      <c r="I106" s="116" t="s">
        <v>678</v>
      </c>
      <c r="J106" s="116" t="s">
        <v>589</v>
      </c>
      <c r="K106" s="117" t="s">
        <v>747</v>
      </c>
    </row>
    <row r="107" spans="1:11" x14ac:dyDescent="0.15">
      <c r="A107" s="54" t="s">
        <v>493</v>
      </c>
      <c r="B107" s="54"/>
      <c r="C107" s="54"/>
    </row>
    <row r="108" spans="1:11" x14ac:dyDescent="0.15">
      <c r="A108" s="54" t="s">
        <v>494</v>
      </c>
      <c r="B108" s="54"/>
      <c r="C108" s="54"/>
    </row>
    <row r="109" spans="1:11" x14ac:dyDescent="0.15">
      <c r="A109" s="54" t="s">
        <v>495</v>
      </c>
      <c r="B109" s="54"/>
      <c r="C109" s="54"/>
    </row>
    <row r="110" spans="1:11" x14ac:dyDescent="0.15">
      <c r="A110" s="54" t="s">
        <v>496</v>
      </c>
      <c r="B110" s="54"/>
      <c r="C110" s="54"/>
    </row>
    <row r="111" spans="1:11" x14ac:dyDescent="0.15">
      <c r="A111" s="54" t="s">
        <v>497</v>
      </c>
      <c r="B111" s="54"/>
      <c r="C111" s="54"/>
    </row>
    <row r="112" spans="1:11" x14ac:dyDescent="0.15">
      <c r="A112" s="54" t="s">
        <v>498</v>
      </c>
      <c r="B112" s="54"/>
      <c r="C112" s="54"/>
    </row>
    <row r="113" spans="1:7" x14ac:dyDescent="0.15">
      <c r="A113" s="54" t="s">
        <v>499</v>
      </c>
      <c r="B113" s="54"/>
      <c r="C113" s="54"/>
    </row>
    <row r="114" spans="1:7" x14ac:dyDescent="0.15">
      <c r="A114" s="54" t="s">
        <v>500</v>
      </c>
      <c r="B114" s="54"/>
      <c r="C114" s="54"/>
    </row>
    <row r="115" spans="1:7" x14ac:dyDescent="0.15">
      <c r="A115" s="54"/>
      <c r="B115" s="54"/>
      <c r="C115" s="54"/>
    </row>
    <row r="116" spans="1:7" x14ac:dyDescent="0.15">
      <c r="A116" s="54"/>
      <c r="B116" s="54"/>
      <c r="C116" s="54"/>
    </row>
    <row r="117" spans="1:7" x14ac:dyDescent="0.15">
      <c r="A117" s="54"/>
      <c r="B117" s="54"/>
      <c r="C117" s="54"/>
    </row>
    <row r="118" spans="1:7" x14ac:dyDescent="0.15">
      <c r="A118" s="54"/>
      <c r="B118" s="54"/>
      <c r="C118" s="54"/>
    </row>
    <row r="119" spans="1:7" x14ac:dyDescent="0.15">
      <c r="A119" s="54"/>
      <c r="B119" s="54"/>
      <c r="C119" s="54"/>
    </row>
    <row r="120" spans="1:7" x14ac:dyDescent="0.15">
      <c r="A120" s="54"/>
      <c r="B120" s="54"/>
      <c r="C120" s="54"/>
    </row>
    <row r="121" spans="1:7" x14ac:dyDescent="0.15">
      <c r="A121" s="54"/>
      <c r="B121" s="54"/>
      <c r="C121" s="54"/>
    </row>
    <row r="122" spans="1:7" x14ac:dyDescent="0.15">
      <c r="A122" s="54"/>
      <c r="B122" s="54"/>
      <c r="C122" s="54"/>
    </row>
    <row r="123" spans="1:7" x14ac:dyDescent="0.15">
      <c r="A123" s="54"/>
      <c r="B123" s="54"/>
      <c r="C123" s="54"/>
    </row>
    <row r="124" spans="1:7" x14ac:dyDescent="0.15">
      <c r="A124" s="54"/>
      <c r="B124" s="54"/>
      <c r="C124" s="54"/>
    </row>
    <row r="125" spans="1:7" x14ac:dyDescent="0.15">
      <c r="A125" s="54"/>
      <c r="B125" s="54"/>
      <c r="C125" s="54"/>
    </row>
    <row r="126" spans="1:7" x14ac:dyDescent="0.15">
      <c r="A126" s="54"/>
      <c r="B126" s="54"/>
      <c r="C126" s="54"/>
    </row>
    <row r="127" spans="1:7" x14ac:dyDescent="0.15">
      <c r="A127" s="54"/>
      <c r="B127" s="54"/>
      <c r="C127" s="54"/>
    </row>
    <row r="128" spans="1:7" x14ac:dyDescent="0.15">
      <c r="A128" s="54"/>
      <c r="B128" s="54"/>
      <c r="C128" s="54"/>
      <c r="D128" s="54"/>
      <c r="E128" s="54"/>
      <c r="F128" s="54"/>
      <c r="G128" s="54"/>
    </row>
    <row r="129" spans="1:7" x14ac:dyDescent="0.15">
      <c r="A129" s="54"/>
      <c r="B129" s="54"/>
      <c r="C129" s="54"/>
      <c r="D129" s="54"/>
      <c r="E129" s="54"/>
      <c r="F129" s="54"/>
      <c r="G129" s="54"/>
    </row>
    <row r="130" spans="1:7" x14ac:dyDescent="0.15">
      <c r="A130" s="54"/>
      <c r="B130" s="54"/>
      <c r="C130" s="54"/>
      <c r="D130" s="54"/>
      <c r="E130" s="54"/>
      <c r="F130" s="54"/>
      <c r="G130" s="54"/>
    </row>
    <row r="131" spans="1:7" x14ac:dyDescent="0.15">
      <c r="A131" s="54"/>
      <c r="B131" s="54"/>
      <c r="C131" s="54"/>
      <c r="D131" s="54"/>
      <c r="E131" s="54"/>
      <c r="F131" s="54"/>
      <c r="G131" s="54"/>
    </row>
    <row r="132" spans="1:7" x14ac:dyDescent="0.15">
      <c r="A132" s="54"/>
      <c r="B132" s="54"/>
      <c r="C132" s="54"/>
      <c r="D132" s="54"/>
      <c r="E132" s="54"/>
      <c r="F132" s="54"/>
      <c r="G132" s="54"/>
    </row>
    <row r="133" spans="1:7" x14ac:dyDescent="0.15">
      <c r="A133" s="54"/>
      <c r="B133" s="54"/>
      <c r="C133" s="54"/>
      <c r="D133" s="54"/>
      <c r="E133" s="54"/>
      <c r="F133" s="54"/>
      <c r="G133" s="54"/>
    </row>
    <row r="134" spans="1:7" x14ac:dyDescent="0.15">
      <c r="A134" s="54"/>
      <c r="B134" s="54"/>
      <c r="C134" s="54"/>
      <c r="D134" s="54"/>
      <c r="E134" s="54"/>
      <c r="F134" s="54"/>
      <c r="G134" s="54"/>
    </row>
    <row r="135" spans="1:7" x14ac:dyDescent="0.15">
      <c r="A135" s="54"/>
      <c r="B135" s="54"/>
      <c r="C135" s="54"/>
      <c r="D135" s="54"/>
      <c r="E135" s="54"/>
      <c r="F135" s="54"/>
      <c r="G135" s="54"/>
    </row>
    <row r="136" spans="1:7" x14ac:dyDescent="0.15">
      <c r="A136" s="54"/>
      <c r="B136" s="54"/>
      <c r="C136" s="54"/>
      <c r="D136" s="54"/>
      <c r="E136" s="54"/>
      <c r="F136" s="54"/>
      <c r="G136" s="54"/>
    </row>
    <row r="137" spans="1:7" x14ac:dyDescent="0.15">
      <c r="A137" s="54"/>
      <c r="B137" s="54"/>
      <c r="C137" s="54"/>
      <c r="D137" s="54"/>
      <c r="E137" s="54"/>
      <c r="F137" s="54"/>
      <c r="G137" s="54"/>
    </row>
    <row r="138" spans="1:7" x14ac:dyDescent="0.15">
      <c r="A138" s="54"/>
      <c r="B138" s="54"/>
      <c r="C138" s="54"/>
      <c r="D138" s="54"/>
      <c r="E138" s="54"/>
      <c r="F138" s="54"/>
      <c r="G138" s="54"/>
    </row>
    <row r="139" spans="1:7" x14ac:dyDescent="0.15">
      <c r="A139" s="54"/>
      <c r="B139" s="54"/>
      <c r="C139" s="54"/>
      <c r="D139" s="54"/>
      <c r="E139" s="54"/>
      <c r="F139" s="54"/>
      <c r="G139" s="54"/>
    </row>
    <row r="140" spans="1:7" x14ac:dyDescent="0.15">
      <c r="A140" s="54"/>
      <c r="B140" s="54"/>
      <c r="C140" s="54"/>
      <c r="D140" s="54"/>
      <c r="E140" s="54"/>
      <c r="F140" s="54"/>
      <c r="G140" s="54"/>
    </row>
    <row r="141" spans="1:7" x14ac:dyDescent="0.15">
      <c r="A141" s="54"/>
      <c r="B141" s="54"/>
      <c r="C141" s="54"/>
      <c r="D141" s="54"/>
      <c r="E141" s="54"/>
      <c r="F141" s="54"/>
      <c r="G141" s="54"/>
    </row>
    <row r="142" spans="1:7" x14ac:dyDescent="0.15">
      <c r="A142" s="54"/>
      <c r="B142" s="54"/>
      <c r="C142" s="54"/>
      <c r="D142" s="54"/>
      <c r="E142" s="54"/>
      <c r="F142" s="54"/>
      <c r="G142" s="54"/>
    </row>
    <row r="143" spans="1:7" x14ac:dyDescent="0.15">
      <c r="A143" s="54"/>
      <c r="B143" s="54"/>
      <c r="C143" s="54"/>
      <c r="D143" s="54"/>
      <c r="E143" s="54"/>
      <c r="F143" s="54"/>
      <c r="G143" s="54"/>
    </row>
    <row r="144" spans="1:7" x14ac:dyDescent="0.15">
      <c r="A144" s="54"/>
      <c r="B144" s="54"/>
      <c r="C144" s="54"/>
      <c r="D144" s="54"/>
      <c r="E144" s="54"/>
      <c r="F144" s="54"/>
      <c r="G144" s="54"/>
    </row>
    <row r="145" spans="1:10" x14ac:dyDescent="0.15">
      <c r="A145" s="54"/>
      <c r="B145" s="54"/>
      <c r="C145" s="54"/>
      <c r="D145" s="54"/>
      <c r="E145" s="54"/>
      <c r="F145" s="54"/>
      <c r="G145" s="54"/>
    </row>
    <row r="146" spans="1:10" x14ac:dyDescent="0.15">
      <c r="A146" s="54"/>
      <c r="B146" s="54"/>
      <c r="C146" s="54"/>
      <c r="D146" s="54"/>
      <c r="E146" s="54"/>
      <c r="F146" s="54"/>
      <c r="G146" s="54"/>
    </row>
    <row r="147" spans="1:10" x14ac:dyDescent="0.15">
      <c r="A147" s="54"/>
      <c r="B147" s="54"/>
      <c r="C147" s="54"/>
      <c r="D147" s="54"/>
      <c r="E147" s="54"/>
      <c r="F147" s="54"/>
      <c r="G147" s="54"/>
    </row>
    <row r="148" spans="1:10" x14ac:dyDescent="0.15">
      <c r="A148" s="54"/>
      <c r="B148" s="54"/>
      <c r="C148" s="54"/>
      <c r="D148" s="54"/>
      <c r="E148" s="54"/>
      <c r="F148" s="54"/>
      <c r="G148" s="54"/>
      <c r="H148" s="54"/>
      <c r="I148" s="54"/>
      <c r="J148" s="54"/>
    </row>
    <row r="149" spans="1:10" x14ac:dyDescent="0.15">
      <c r="A149" s="54"/>
      <c r="B149" s="54"/>
      <c r="C149" s="54"/>
      <c r="D149" s="54"/>
      <c r="E149" s="54"/>
      <c r="F149" s="54"/>
      <c r="G149" s="54"/>
      <c r="H149" s="54"/>
      <c r="I149" s="54"/>
      <c r="J149" s="54"/>
    </row>
    <row r="150" spans="1:10" x14ac:dyDescent="0.15">
      <c r="A150" s="54"/>
      <c r="B150" s="54"/>
      <c r="C150" s="54"/>
      <c r="D150" s="54"/>
      <c r="E150" s="54"/>
      <c r="F150" s="54"/>
      <c r="G150" s="54"/>
      <c r="H150" s="54"/>
      <c r="I150" s="54"/>
      <c r="J150" s="54"/>
    </row>
    <row r="151" spans="1:10" x14ac:dyDescent="0.15">
      <c r="A151" s="54"/>
      <c r="B151" s="54"/>
      <c r="C151" s="54"/>
      <c r="D151" s="54"/>
      <c r="E151" s="54"/>
      <c r="F151" s="54"/>
      <c r="G151" s="54"/>
      <c r="H151" s="54"/>
      <c r="I151" s="54"/>
      <c r="J151" s="54"/>
    </row>
    <row r="152" spans="1:10" x14ac:dyDescent="0.15">
      <c r="A152" s="54"/>
      <c r="B152" s="54"/>
      <c r="C152" s="54"/>
      <c r="D152" s="54"/>
      <c r="E152" s="54"/>
      <c r="F152" s="54"/>
      <c r="G152" s="54"/>
      <c r="H152" s="54"/>
      <c r="I152" s="54"/>
      <c r="J152" s="54"/>
    </row>
    <row r="153" spans="1:10" x14ac:dyDescent="0.15">
      <c r="A153" s="54"/>
      <c r="B153" s="54"/>
      <c r="C153" s="54"/>
      <c r="D153" s="54"/>
      <c r="E153" s="54"/>
      <c r="F153" s="54"/>
      <c r="G153" s="54"/>
      <c r="H153" s="54"/>
      <c r="I153" s="54"/>
      <c r="J153" s="54"/>
    </row>
    <row r="154" spans="1:10" x14ac:dyDescent="0.15">
      <c r="A154" s="54"/>
      <c r="B154" s="54"/>
      <c r="C154" s="54"/>
      <c r="D154" s="54"/>
      <c r="E154" s="54"/>
      <c r="F154" s="54"/>
      <c r="G154" s="54"/>
      <c r="H154" s="54"/>
      <c r="I154" s="54"/>
      <c r="J154" s="54"/>
    </row>
    <row r="155" spans="1:10" x14ac:dyDescent="0.15">
      <c r="A155" s="54"/>
      <c r="B155" s="54"/>
      <c r="C155" s="54"/>
      <c r="D155" s="54"/>
      <c r="E155" s="54"/>
      <c r="F155" s="54"/>
      <c r="G155" s="54"/>
      <c r="H155" s="54"/>
      <c r="I155" s="54"/>
      <c r="J155" s="54"/>
    </row>
    <row r="156" spans="1:10" x14ac:dyDescent="0.15">
      <c r="A156" s="54"/>
      <c r="B156" s="54"/>
      <c r="C156" s="54"/>
      <c r="D156" s="54"/>
      <c r="E156" s="54"/>
      <c r="F156" s="54"/>
      <c r="G156" s="54"/>
      <c r="H156" s="54"/>
      <c r="I156" s="54"/>
      <c r="J156" s="54"/>
    </row>
    <row r="157" spans="1:10" x14ac:dyDescent="0.15">
      <c r="A157" s="54"/>
      <c r="B157" s="54"/>
      <c r="C157" s="54"/>
      <c r="D157" s="54"/>
      <c r="E157" s="54"/>
      <c r="F157" s="54"/>
      <c r="G157" s="54"/>
      <c r="H157" s="54"/>
      <c r="I157" s="54"/>
      <c r="J157" s="54"/>
    </row>
    <row r="158" spans="1:10" x14ac:dyDescent="0.15">
      <c r="A158" s="54"/>
      <c r="B158" s="54"/>
      <c r="C158" s="54"/>
      <c r="D158" s="54"/>
      <c r="E158" s="54"/>
      <c r="F158" s="54"/>
      <c r="G158" s="54"/>
      <c r="H158" s="54"/>
      <c r="I158" s="54"/>
      <c r="J158" s="54"/>
    </row>
    <row r="159" spans="1:10" x14ac:dyDescent="0.15">
      <c r="A159" s="54"/>
      <c r="B159" s="54"/>
      <c r="C159" s="54"/>
      <c r="D159" s="54"/>
      <c r="E159" s="54"/>
      <c r="F159" s="54"/>
      <c r="G159" s="54"/>
      <c r="H159" s="54"/>
      <c r="I159" s="54"/>
      <c r="J159" s="54"/>
    </row>
    <row r="160" spans="1:10" x14ac:dyDescent="0.15">
      <c r="A160" s="54"/>
      <c r="B160" s="54"/>
      <c r="C160" s="54"/>
      <c r="D160" s="54"/>
      <c r="E160" s="54"/>
      <c r="F160" s="54"/>
      <c r="G160" s="54"/>
      <c r="H160" s="54"/>
      <c r="I160" s="54"/>
      <c r="J160" s="54"/>
    </row>
    <row r="161" spans="1:10" x14ac:dyDescent="0.15">
      <c r="A161" s="54"/>
      <c r="B161" s="54"/>
      <c r="C161" s="54"/>
      <c r="D161" s="54"/>
      <c r="E161" s="54"/>
      <c r="F161" s="54"/>
      <c r="G161" s="54"/>
      <c r="H161" s="54"/>
      <c r="I161" s="54"/>
      <c r="J161" s="54"/>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0"/>
  <sheetViews>
    <sheetView zoomScaleNormal="100" workbookViewId="0">
      <selection activeCell="C16" sqref="C16"/>
    </sheetView>
  </sheetViews>
  <sheetFormatPr defaultRowHeight="13.5" x14ac:dyDescent="0.15"/>
  <cols>
    <col min="2" max="2" width="6.2109375" customWidth="1"/>
    <col min="3" max="3" width="5.5625" style="40" customWidth="1"/>
    <col min="4" max="4" width="79.19921875" style="41" customWidth="1"/>
    <col min="6" max="6" width="5.5625" style="38" customWidth="1"/>
    <col min="7" max="7" width="79.19921875" style="39" customWidth="1"/>
  </cols>
  <sheetData>
    <row r="1" spans="1:51" ht="18.75" customHeight="1" x14ac:dyDescent="0.15">
      <c r="A1" s="151"/>
      <c r="B1" s="164"/>
      <c r="C1" s="689" t="s">
        <v>502</v>
      </c>
      <c r="D1" s="690"/>
      <c r="E1" s="165"/>
      <c r="F1" s="691" t="s">
        <v>503</v>
      </c>
      <c r="G1" s="692"/>
      <c r="H1" s="161"/>
      <c r="I1" s="151"/>
      <c r="J1" s="151"/>
      <c r="K1" s="151"/>
      <c r="L1" s="151"/>
      <c r="M1" s="151"/>
      <c r="N1" s="151"/>
      <c r="O1" s="151"/>
      <c r="P1" s="15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row>
    <row r="2" spans="1:51" ht="18" customHeight="1" x14ac:dyDescent="0.25">
      <c r="A2" s="151"/>
      <c r="B2" s="164"/>
      <c r="C2" s="176" t="s">
        <v>20</v>
      </c>
      <c r="D2" s="169" t="s">
        <v>280</v>
      </c>
      <c r="E2" s="166"/>
      <c r="F2" s="168" t="s">
        <v>20</v>
      </c>
      <c r="G2" s="169" t="s">
        <v>280</v>
      </c>
      <c r="H2" s="161"/>
      <c r="I2" s="151"/>
      <c r="J2" s="151"/>
      <c r="K2" s="151"/>
      <c r="L2" s="151"/>
      <c r="M2" s="151"/>
      <c r="N2" s="151"/>
      <c r="O2" s="151"/>
      <c r="P2" s="15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row>
    <row r="3" spans="1:51" ht="51.95" customHeight="1" x14ac:dyDescent="0.25">
      <c r="A3" s="151"/>
      <c r="B3" s="164"/>
      <c r="C3" s="177">
        <v>1</v>
      </c>
      <c r="D3" s="178" t="s">
        <v>949</v>
      </c>
      <c r="E3" s="166"/>
      <c r="F3" s="170">
        <v>1</v>
      </c>
      <c r="G3" s="171" t="s">
        <v>504</v>
      </c>
      <c r="H3" s="161"/>
      <c r="I3" s="151"/>
      <c r="J3" s="151"/>
      <c r="K3" s="151"/>
      <c r="L3" s="151"/>
      <c r="M3" s="151"/>
      <c r="N3" s="151"/>
      <c r="O3" s="151"/>
      <c r="P3" s="15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row>
    <row r="4" spans="1:51" ht="51.95" customHeight="1" x14ac:dyDescent="0.25">
      <c r="A4" s="151"/>
      <c r="B4" s="164"/>
      <c r="C4" s="179">
        <v>2</v>
      </c>
      <c r="D4" s="180" t="s">
        <v>945</v>
      </c>
      <c r="E4" s="166"/>
      <c r="F4" s="172">
        <v>2</v>
      </c>
      <c r="G4" s="173" t="s">
        <v>505</v>
      </c>
      <c r="H4" s="161"/>
      <c r="I4" s="151"/>
      <c r="J4" s="151"/>
      <c r="K4" s="151"/>
      <c r="L4" s="151"/>
      <c r="M4" s="151"/>
      <c r="N4" s="151"/>
      <c r="O4" s="151"/>
      <c r="P4" s="15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row>
    <row r="5" spans="1:51" ht="51.95" customHeight="1" x14ac:dyDescent="0.25">
      <c r="A5" s="151"/>
      <c r="B5" s="164"/>
      <c r="C5" s="181">
        <v>3</v>
      </c>
      <c r="D5" s="171" t="s">
        <v>286</v>
      </c>
      <c r="E5" s="166"/>
      <c r="F5" s="170">
        <v>3</v>
      </c>
      <c r="G5" s="171" t="s">
        <v>506</v>
      </c>
      <c r="H5" s="161"/>
      <c r="I5" s="151"/>
      <c r="J5" s="151"/>
      <c r="K5" s="151"/>
      <c r="L5" s="151"/>
      <c r="M5" s="151"/>
      <c r="N5" s="151"/>
      <c r="O5" s="151"/>
      <c r="P5" s="15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row>
    <row r="6" spans="1:51" ht="51.95" customHeight="1" x14ac:dyDescent="0.25">
      <c r="A6" s="151"/>
      <c r="B6" s="164"/>
      <c r="C6" s="182">
        <v>4</v>
      </c>
      <c r="D6" s="173" t="s">
        <v>287</v>
      </c>
      <c r="E6" s="166"/>
      <c r="F6" s="172">
        <v>4</v>
      </c>
      <c r="G6" s="173" t="s">
        <v>507</v>
      </c>
      <c r="H6" s="161"/>
      <c r="I6" s="151"/>
      <c r="J6" s="151"/>
      <c r="K6" s="151"/>
      <c r="L6" s="151"/>
      <c r="M6" s="151"/>
      <c r="N6" s="151"/>
      <c r="O6" s="151"/>
      <c r="P6" s="15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row>
    <row r="7" spans="1:51" ht="51.95" customHeight="1" x14ac:dyDescent="0.25">
      <c r="A7" s="151"/>
      <c r="B7" s="164"/>
      <c r="C7" s="181">
        <v>5</v>
      </c>
      <c r="D7" s="171" t="s">
        <v>946</v>
      </c>
      <c r="E7" s="166"/>
      <c r="F7" s="170">
        <v>5</v>
      </c>
      <c r="G7" s="171" t="s">
        <v>508</v>
      </c>
      <c r="H7" s="161"/>
      <c r="I7" s="151"/>
      <c r="J7" s="151"/>
      <c r="K7" s="151"/>
      <c r="L7" s="151"/>
      <c r="M7" s="151"/>
      <c r="N7" s="151"/>
      <c r="O7" s="151"/>
      <c r="P7" s="15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row>
    <row r="8" spans="1:51" ht="51.95" customHeight="1" x14ac:dyDescent="0.25">
      <c r="A8" s="151"/>
      <c r="B8" s="164"/>
      <c r="C8" s="182">
        <v>6</v>
      </c>
      <c r="D8" s="173" t="s">
        <v>288</v>
      </c>
      <c r="E8" s="166"/>
      <c r="F8" s="172">
        <v>6</v>
      </c>
      <c r="G8" s="173" t="s">
        <v>509</v>
      </c>
      <c r="H8" s="161"/>
      <c r="I8" s="151"/>
      <c r="J8" s="151"/>
      <c r="K8" s="151"/>
      <c r="L8" s="151"/>
      <c r="M8" s="151"/>
      <c r="N8" s="151"/>
      <c r="O8" s="151"/>
      <c r="P8" s="15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row>
    <row r="9" spans="1:51" ht="51.95" customHeight="1" x14ac:dyDescent="0.25">
      <c r="A9" s="151"/>
      <c r="B9" s="164"/>
      <c r="C9" s="181">
        <v>7</v>
      </c>
      <c r="D9" s="171" t="s">
        <v>947</v>
      </c>
      <c r="E9" s="166"/>
      <c r="F9" s="170">
        <v>7</v>
      </c>
      <c r="G9" s="171" t="s">
        <v>510</v>
      </c>
      <c r="H9" s="161"/>
      <c r="I9" s="151"/>
      <c r="J9" s="151"/>
      <c r="K9" s="151"/>
      <c r="L9" s="151"/>
      <c r="M9" s="151"/>
      <c r="N9" s="151"/>
      <c r="O9" s="151"/>
      <c r="P9" s="15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row>
    <row r="10" spans="1:51" ht="51.95" customHeight="1" x14ac:dyDescent="0.25">
      <c r="A10" s="151"/>
      <c r="B10" s="164"/>
      <c r="C10" s="182">
        <v>8</v>
      </c>
      <c r="D10" s="173" t="s">
        <v>948</v>
      </c>
      <c r="E10" s="166"/>
      <c r="F10" s="172">
        <v>8</v>
      </c>
      <c r="G10" s="173" t="s">
        <v>511</v>
      </c>
      <c r="H10" s="161"/>
      <c r="I10" s="151"/>
      <c r="J10" s="151"/>
      <c r="K10" s="151"/>
      <c r="L10" s="151"/>
      <c r="M10" s="151"/>
      <c r="N10" s="151"/>
      <c r="O10" s="151"/>
      <c r="P10" s="15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row>
    <row r="11" spans="1:51" ht="51.95" customHeight="1" x14ac:dyDescent="0.25">
      <c r="A11" s="151"/>
      <c r="B11" s="164"/>
      <c r="C11" s="181">
        <v>9</v>
      </c>
      <c r="D11" s="171" t="s">
        <v>289</v>
      </c>
      <c r="E11" s="166"/>
      <c r="F11" s="170">
        <v>9</v>
      </c>
      <c r="G11" s="171" t="s">
        <v>512</v>
      </c>
      <c r="H11" s="161"/>
      <c r="I11" s="151"/>
      <c r="J11" s="151"/>
      <c r="K11" s="151"/>
      <c r="L11" s="151"/>
      <c r="M11" s="151"/>
      <c r="N11" s="151"/>
      <c r="O11" s="151"/>
      <c r="P11" s="15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row>
    <row r="12" spans="1:51" ht="51.95" customHeight="1" thickBot="1" x14ac:dyDescent="0.3">
      <c r="A12" s="151"/>
      <c r="B12" s="164"/>
      <c r="C12" s="183">
        <v>10</v>
      </c>
      <c r="D12" s="175" t="s">
        <v>290</v>
      </c>
      <c r="E12" s="166"/>
      <c r="F12" s="174">
        <v>10</v>
      </c>
      <c r="G12" s="175" t="s">
        <v>513</v>
      </c>
      <c r="H12" s="161"/>
      <c r="I12" s="151"/>
      <c r="J12" s="151"/>
      <c r="K12" s="151"/>
      <c r="L12" s="151"/>
      <c r="M12" s="151"/>
      <c r="N12" s="151"/>
      <c r="O12" s="151"/>
      <c r="P12" s="15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row>
    <row r="13" spans="1:51" ht="14.25" thickBot="1" x14ac:dyDescent="0.2">
      <c r="A13" s="151"/>
      <c r="B13" s="151"/>
      <c r="C13" s="184"/>
      <c r="D13" s="185"/>
      <c r="E13" s="151"/>
      <c r="F13" s="192"/>
      <c r="G13" s="193"/>
      <c r="H13" s="151"/>
      <c r="I13" s="151"/>
      <c r="J13" s="151"/>
      <c r="K13" s="151"/>
      <c r="L13" s="151"/>
      <c r="M13" s="151"/>
      <c r="N13" s="151"/>
      <c r="O13" s="151"/>
      <c r="P13" s="15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row>
    <row r="14" spans="1:51" ht="18" customHeight="1" x14ac:dyDescent="0.15">
      <c r="A14" s="151"/>
      <c r="B14" s="164"/>
      <c r="C14" s="687" t="s">
        <v>272</v>
      </c>
      <c r="D14" s="688"/>
      <c r="E14" s="166"/>
      <c r="F14" s="687" t="s">
        <v>273</v>
      </c>
      <c r="G14" s="688"/>
      <c r="H14" s="161"/>
      <c r="I14" s="151"/>
      <c r="J14" s="151"/>
      <c r="K14" s="151"/>
      <c r="L14" s="151"/>
      <c r="M14" s="151"/>
      <c r="N14" s="151"/>
      <c r="O14" s="151"/>
      <c r="P14" s="15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row>
    <row r="15" spans="1:51" ht="18" customHeight="1" x14ac:dyDescent="0.25">
      <c r="A15" s="151"/>
      <c r="B15" s="164"/>
      <c r="C15" s="188" t="s">
        <v>20</v>
      </c>
      <c r="D15" s="189" t="s">
        <v>281</v>
      </c>
      <c r="E15" s="166"/>
      <c r="F15" s="188" t="s">
        <v>20</v>
      </c>
      <c r="G15" s="189" t="s">
        <v>281</v>
      </c>
      <c r="H15" s="161"/>
      <c r="I15" s="151"/>
      <c r="J15" s="151"/>
      <c r="K15" s="151"/>
      <c r="L15" s="151"/>
      <c r="M15" s="151"/>
      <c r="N15" s="151"/>
      <c r="O15" s="151"/>
      <c r="P15" s="15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row>
    <row r="16" spans="1:51" ht="38.25" customHeight="1" thickBot="1" x14ac:dyDescent="0.3">
      <c r="A16" s="151"/>
      <c r="B16" s="164"/>
      <c r="C16" s="190">
        <v>0</v>
      </c>
      <c r="D16" s="191" t="str">
        <f>IF(C16=0,"请在左侧输入数字",VLOOKUP(C16,疯狂附表!A3:B102,2,FALSE))</f>
        <v>请在左侧输入数字</v>
      </c>
      <c r="E16" s="166"/>
      <c r="F16" s="190">
        <v>0</v>
      </c>
      <c r="G16" s="191" t="str">
        <f>IF(F16=0,"请在左侧输入数字",VLOOKUP(F16,疯狂附表!C3:D102,2,FALSE))</f>
        <v>请在左侧输入数字</v>
      </c>
      <c r="H16" s="161"/>
      <c r="I16" s="151"/>
      <c r="J16" s="151"/>
      <c r="K16" s="151"/>
      <c r="L16" s="151"/>
      <c r="M16" s="151"/>
      <c r="N16" s="151"/>
      <c r="O16" s="151"/>
      <c r="P16" s="15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row>
    <row r="17" spans="1:51" x14ac:dyDescent="0.15">
      <c r="A17" s="151"/>
      <c r="B17" s="151"/>
      <c r="C17" s="186"/>
      <c r="D17" s="187"/>
      <c r="E17" s="151"/>
      <c r="F17" s="194"/>
      <c r="G17" s="167"/>
      <c r="H17" s="151"/>
      <c r="I17" s="151"/>
      <c r="J17" s="151"/>
      <c r="K17" s="151"/>
      <c r="L17" s="151"/>
      <c r="M17" s="151"/>
      <c r="N17" s="151"/>
      <c r="O17" s="151"/>
      <c r="P17" s="15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row>
    <row r="18" spans="1:51" ht="18" customHeight="1" x14ac:dyDescent="0.15">
      <c r="A18" s="151"/>
      <c r="B18" s="151"/>
      <c r="C18" s="156"/>
      <c r="D18" s="157"/>
      <c r="E18" s="151"/>
      <c r="F18" s="152"/>
      <c r="G18" s="163"/>
      <c r="H18" s="151"/>
      <c r="I18" s="151"/>
      <c r="J18" s="151"/>
      <c r="K18" s="151"/>
      <c r="L18" s="151"/>
      <c r="M18" s="151"/>
      <c r="N18" s="151"/>
      <c r="O18" s="151"/>
      <c r="P18" s="15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row>
    <row r="19" spans="1:51" x14ac:dyDescent="0.15">
      <c r="A19" s="151"/>
      <c r="B19" s="151"/>
      <c r="C19" s="686" t="s">
        <v>501</v>
      </c>
      <c r="D19" s="686"/>
      <c r="E19" s="151"/>
      <c r="F19" s="152"/>
      <c r="G19" s="153"/>
      <c r="H19" s="151"/>
      <c r="I19" s="151"/>
      <c r="J19" s="151"/>
      <c r="K19" s="151"/>
      <c r="L19" s="151"/>
      <c r="M19" s="151"/>
      <c r="N19" s="151"/>
      <c r="O19" s="151"/>
      <c r="P19" s="15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row>
    <row r="20" spans="1:51" ht="37.5" customHeight="1" x14ac:dyDescent="0.15">
      <c r="A20" s="151"/>
      <c r="B20" s="151"/>
      <c r="C20" s="158"/>
      <c r="D20" s="159"/>
      <c r="E20" s="151"/>
      <c r="F20" s="152"/>
      <c r="G20" s="153"/>
      <c r="H20" s="151"/>
      <c r="I20" s="151"/>
      <c r="J20" s="151"/>
      <c r="K20" s="151"/>
      <c r="L20" s="151"/>
      <c r="M20" s="151"/>
      <c r="N20" s="151"/>
      <c r="O20" s="151"/>
      <c r="P20" s="15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row>
    <row r="21" spans="1:51" x14ac:dyDescent="0.15">
      <c r="A21" s="151"/>
      <c r="B21" s="151"/>
      <c r="C21" s="151"/>
      <c r="D21" s="160"/>
      <c r="E21" s="151"/>
      <c r="F21" s="152"/>
      <c r="G21" s="153"/>
      <c r="H21" s="151"/>
      <c r="I21" s="151"/>
      <c r="J21" s="151"/>
      <c r="K21" s="151"/>
      <c r="L21" s="151"/>
      <c r="M21" s="151"/>
      <c r="N21" s="151"/>
      <c r="O21" s="151"/>
      <c r="P21" s="15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row>
    <row r="22" spans="1:51" ht="13.5" customHeight="1" x14ac:dyDescent="0.15">
      <c r="A22" s="151"/>
      <c r="B22" s="151"/>
      <c r="C22" s="154"/>
      <c r="D22" s="155"/>
      <c r="E22" s="151"/>
      <c r="F22" s="152"/>
      <c r="G22" s="153"/>
      <c r="H22" s="151"/>
      <c r="I22" s="151"/>
      <c r="J22" s="151"/>
      <c r="K22" s="151"/>
      <c r="L22" s="151"/>
      <c r="M22" s="151"/>
      <c r="N22" s="151"/>
      <c r="O22" s="151"/>
      <c r="P22" s="15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row>
    <row r="23" spans="1:51" x14ac:dyDescent="0.15">
      <c r="A23" s="151"/>
      <c r="B23" s="151"/>
      <c r="C23" s="154"/>
      <c r="D23" s="155"/>
      <c r="E23" s="151"/>
      <c r="F23" s="152"/>
      <c r="G23" s="153"/>
      <c r="H23" s="151"/>
      <c r="I23" s="151"/>
      <c r="J23" s="151"/>
      <c r="K23" s="151"/>
      <c r="L23" s="151"/>
      <c r="M23" s="151"/>
      <c r="N23" s="151"/>
      <c r="O23" s="151"/>
      <c r="P23" s="15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row>
    <row r="24" spans="1:51" x14ac:dyDescent="0.15">
      <c r="A24" s="151"/>
      <c r="B24" s="151"/>
      <c r="C24" s="154"/>
      <c r="D24" s="155"/>
      <c r="E24" s="151"/>
      <c r="F24" s="151"/>
      <c r="G24" s="153"/>
      <c r="H24" s="151"/>
      <c r="I24" s="151"/>
      <c r="J24" s="151"/>
      <c r="K24" s="151"/>
      <c r="L24" s="151"/>
      <c r="M24" s="151"/>
      <c r="N24" s="151"/>
      <c r="O24" s="151"/>
      <c r="P24" s="15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row>
    <row r="25" spans="1:51" x14ac:dyDescent="0.15">
      <c r="A25" s="151"/>
      <c r="B25" s="151"/>
      <c r="C25" s="151"/>
      <c r="D25" s="160"/>
      <c r="E25" s="151"/>
      <c r="F25" s="151"/>
      <c r="G25" s="153"/>
      <c r="H25" s="151"/>
      <c r="I25" s="151"/>
      <c r="J25" s="151"/>
      <c r="K25" s="151"/>
      <c r="L25" s="151"/>
      <c r="M25" s="151"/>
      <c r="N25" s="151"/>
      <c r="O25" s="151"/>
      <c r="P25" s="15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row>
    <row r="26" spans="1:51" x14ac:dyDescent="0.15">
      <c r="A26" s="151"/>
      <c r="B26" s="151"/>
      <c r="C26" s="151"/>
      <c r="D26" s="160"/>
      <c r="E26" s="151"/>
      <c r="F26" s="151"/>
      <c r="G26" s="153"/>
      <c r="H26" s="151"/>
      <c r="I26" s="151"/>
      <c r="J26" s="151"/>
      <c r="K26" s="151"/>
      <c r="L26" s="151"/>
      <c r="M26" s="151"/>
      <c r="N26" s="151"/>
      <c r="O26" s="151"/>
      <c r="P26" s="15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row>
    <row r="27" spans="1:51" x14ac:dyDescent="0.15">
      <c r="A27" s="151"/>
      <c r="B27" s="151"/>
      <c r="C27" s="151"/>
      <c r="D27" s="160"/>
      <c r="E27" s="151"/>
      <c r="F27" s="151"/>
      <c r="G27" s="153"/>
      <c r="H27" s="151"/>
      <c r="I27" s="151"/>
      <c r="J27" s="151"/>
      <c r="K27" s="151"/>
      <c r="L27" s="151"/>
      <c r="M27" s="151"/>
      <c r="N27" s="151"/>
      <c r="O27" s="151"/>
      <c r="P27" s="15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row>
    <row r="28" spans="1:51" x14ac:dyDescent="0.15">
      <c r="A28" s="151"/>
      <c r="B28" s="151"/>
      <c r="C28" s="151"/>
      <c r="D28" s="160"/>
      <c r="E28" s="151"/>
      <c r="F28" s="151"/>
      <c r="G28" s="153"/>
      <c r="H28" s="151"/>
      <c r="I28" s="151"/>
      <c r="J28" s="151"/>
      <c r="K28" s="151"/>
      <c r="L28" s="151"/>
      <c r="M28" s="151"/>
      <c r="N28" s="151"/>
      <c r="O28" s="151"/>
      <c r="P28" s="15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row>
    <row r="29" spans="1:51" x14ac:dyDescent="0.15">
      <c r="A29" s="151"/>
      <c r="B29" s="151"/>
      <c r="C29" s="151"/>
      <c r="D29" s="160"/>
      <c r="E29" s="151"/>
      <c r="F29" s="151"/>
      <c r="G29" s="153"/>
      <c r="H29" s="151"/>
      <c r="I29" s="151"/>
      <c r="J29" s="151"/>
      <c r="K29" s="151"/>
      <c r="L29" s="151"/>
      <c r="M29" s="151"/>
      <c r="N29" s="151"/>
      <c r="O29" s="151"/>
      <c r="P29" s="15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row>
    <row r="30" spans="1:51" x14ac:dyDescent="0.15">
      <c r="A30" s="151"/>
      <c r="B30" s="151"/>
      <c r="C30" s="151"/>
      <c r="D30" s="160"/>
      <c r="E30" s="151"/>
      <c r="F30" s="151"/>
      <c r="G30" s="153"/>
      <c r="H30" s="151"/>
      <c r="I30" s="151"/>
      <c r="J30" s="151"/>
      <c r="K30" s="151"/>
      <c r="L30" s="151"/>
      <c r="M30" s="151"/>
      <c r="N30" s="151"/>
      <c r="O30" s="151"/>
      <c r="P30" s="15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row>
    <row r="31" spans="1:51" x14ac:dyDescent="0.15">
      <c r="A31" s="151"/>
      <c r="B31" s="151"/>
      <c r="C31" s="154"/>
      <c r="D31" s="155"/>
      <c r="E31" s="151"/>
      <c r="F31" s="152"/>
      <c r="G31" s="153"/>
      <c r="H31" s="151"/>
      <c r="I31" s="151"/>
      <c r="J31" s="151"/>
      <c r="K31" s="151"/>
      <c r="L31" s="151"/>
      <c r="M31" s="151"/>
      <c r="N31" s="151"/>
      <c r="O31" s="151"/>
      <c r="P31" s="15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row>
    <row r="32" spans="1:51" x14ac:dyDescent="0.15">
      <c r="A32" s="151"/>
      <c r="B32" s="151"/>
      <c r="C32" s="154"/>
      <c r="D32" s="155"/>
      <c r="E32" s="151"/>
      <c r="F32" s="152"/>
      <c r="G32" s="153"/>
      <c r="H32" s="151"/>
      <c r="I32" s="151"/>
      <c r="J32" s="151"/>
      <c r="K32" s="151"/>
      <c r="L32" s="151"/>
      <c r="M32" s="151"/>
      <c r="N32" s="151"/>
      <c r="O32" s="151"/>
      <c r="P32" s="15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row>
    <row r="33" spans="1:51" x14ac:dyDescent="0.15">
      <c r="A33" s="151"/>
      <c r="B33" s="151"/>
      <c r="C33" s="154"/>
      <c r="D33" s="155"/>
      <c r="E33" s="151"/>
      <c r="F33" s="152"/>
      <c r="G33" s="153"/>
      <c r="H33" s="151"/>
      <c r="I33" s="151"/>
      <c r="J33" s="151"/>
      <c r="K33" s="151"/>
      <c r="L33" s="151"/>
      <c r="M33" s="151"/>
      <c r="N33" s="151"/>
      <c r="O33" s="151"/>
      <c r="P33" s="15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row>
    <row r="34" spans="1:51" x14ac:dyDescent="0.15">
      <c r="A34" s="151"/>
      <c r="B34" s="151"/>
      <c r="C34" s="154"/>
      <c r="D34" s="155"/>
      <c r="E34" s="151"/>
      <c r="F34" s="152"/>
      <c r="G34" s="153"/>
      <c r="H34" s="151"/>
      <c r="I34" s="151"/>
      <c r="J34" s="151"/>
      <c r="K34" s="151"/>
      <c r="L34" s="151"/>
      <c r="M34" s="151"/>
      <c r="N34" s="151"/>
      <c r="O34" s="151"/>
      <c r="P34" s="15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row>
    <row r="35" spans="1:51" x14ac:dyDescent="0.15">
      <c r="A35" s="151"/>
      <c r="B35" s="151"/>
      <c r="C35" s="154"/>
      <c r="D35" s="155"/>
      <c r="E35" s="151"/>
      <c r="F35" s="152"/>
      <c r="G35" s="153"/>
      <c r="H35" s="151"/>
      <c r="I35" s="151"/>
      <c r="J35" s="151"/>
      <c r="K35" s="151"/>
      <c r="L35" s="151"/>
      <c r="M35" s="151"/>
      <c r="N35" s="151"/>
      <c r="O35" s="151"/>
      <c r="P35" s="15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row>
    <row r="36" spans="1:51" x14ac:dyDescent="0.15">
      <c r="A36" s="151"/>
      <c r="B36" s="151"/>
      <c r="C36" s="154"/>
      <c r="D36" s="155"/>
      <c r="E36" s="151"/>
      <c r="F36" s="152"/>
      <c r="G36" s="153"/>
      <c r="H36" s="151"/>
      <c r="I36" s="151"/>
      <c r="J36" s="151"/>
      <c r="K36" s="151"/>
      <c r="L36" s="151"/>
      <c r="M36" s="151"/>
      <c r="N36" s="151"/>
      <c r="O36" s="151"/>
      <c r="P36" s="15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row>
    <row r="37" spans="1:51" x14ac:dyDescent="0.15">
      <c r="A37" s="151"/>
      <c r="B37" s="151"/>
      <c r="C37" s="154"/>
      <c r="D37" s="155"/>
      <c r="E37" s="151"/>
      <c r="F37" s="152"/>
      <c r="G37" s="153"/>
      <c r="H37" s="151"/>
      <c r="I37" s="151"/>
      <c r="J37" s="151"/>
      <c r="K37" s="151"/>
      <c r="L37" s="151"/>
      <c r="M37" s="151"/>
      <c r="N37" s="151"/>
      <c r="O37" s="151"/>
      <c r="P37" s="15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row>
    <row r="38" spans="1:51" x14ac:dyDescent="0.15">
      <c r="A38" s="151"/>
      <c r="B38" s="151"/>
      <c r="C38" s="154"/>
      <c r="D38" s="155"/>
      <c r="E38" s="151"/>
      <c r="F38" s="152"/>
      <c r="G38" s="153"/>
      <c r="H38" s="151"/>
      <c r="I38" s="151"/>
      <c r="J38" s="151"/>
      <c r="K38" s="151"/>
      <c r="L38" s="151"/>
      <c r="M38" s="151"/>
      <c r="N38" s="151"/>
      <c r="O38" s="151"/>
      <c r="P38" s="15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row>
    <row r="39" spans="1:51" x14ac:dyDescent="0.15">
      <c r="A39" s="151"/>
      <c r="B39" s="151"/>
      <c r="C39" s="154"/>
      <c r="D39" s="155"/>
      <c r="E39" s="151"/>
      <c r="F39" s="152"/>
      <c r="G39" s="153"/>
      <c r="H39" s="151"/>
      <c r="I39" s="151"/>
      <c r="J39" s="151"/>
      <c r="K39" s="151"/>
      <c r="L39" s="151"/>
      <c r="M39" s="151"/>
      <c r="N39" s="151"/>
      <c r="O39" s="151"/>
      <c r="P39" s="15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row>
    <row r="40" spans="1:51" x14ac:dyDescent="0.15">
      <c r="A40" s="151"/>
      <c r="B40" s="151"/>
      <c r="C40" s="154"/>
      <c r="D40" s="155"/>
      <c r="E40" s="151"/>
      <c r="F40" s="152"/>
      <c r="G40" s="153"/>
      <c r="H40" s="151"/>
      <c r="I40" s="151"/>
      <c r="J40" s="151"/>
      <c r="K40" s="151"/>
      <c r="L40" s="151"/>
      <c r="M40" s="151"/>
      <c r="N40" s="151"/>
      <c r="O40" s="151"/>
      <c r="P40" s="15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row>
    <row r="41" spans="1:51" x14ac:dyDescent="0.15">
      <c r="A41" s="151"/>
      <c r="B41" s="151"/>
      <c r="C41" s="154"/>
      <c r="D41" s="155"/>
      <c r="E41" s="151"/>
      <c r="F41" s="152"/>
      <c r="G41" s="153"/>
      <c r="H41" s="151"/>
      <c r="I41" s="151"/>
      <c r="J41" s="151"/>
      <c r="K41" s="151"/>
      <c r="L41" s="151"/>
      <c r="M41" s="151"/>
      <c r="N41" s="151"/>
      <c r="O41" s="151"/>
      <c r="P41" s="15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row>
    <row r="42" spans="1:51" x14ac:dyDescent="0.15">
      <c r="A42" s="151"/>
      <c r="B42" s="151"/>
      <c r="C42" s="154"/>
      <c r="D42" s="155"/>
      <c r="E42" s="151"/>
      <c r="F42" s="152"/>
      <c r="G42" s="153"/>
      <c r="H42" s="151"/>
      <c r="I42" s="151"/>
      <c r="J42" s="151"/>
      <c r="K42" s="151"/>
      <c r="L42" s="151"/>
      <c r="M42" s="151"/>
      <c r="N42" s="151"/>
      <c r="O42" s="151"/>
      <c r="P42" s="15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row>
    <row r="43" spans="1:51" x14ac:dyDescent="0.15">
      <c r="A43" s="151"/>
      <c r="B43" s="151"/>
      <c r="C43" s="154"/>
      <c r="D43" s="155"/>
      <c r="E43" s="151"/>
      <c r="F43" s="152"/>
      <c r="G43" s="153"/>
      <c r="H43" s="151"/>
      <c r="I43" s="151"/>
      <c r="J43" s="151"/>
      <c r="K43" s="151"/>
      <c r="L43" s="151"/>
      <c r="M43" s="151"/>
      <c r="N43" s="151"/>
      <c r="O43" s="151"/>
      <c r="P43" s="15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row>
    <row r="44" spans="1:51" x14ac:dyDescent="0.15">
      <c r="A44" s="151"/>
      <c r="B44" s="151"/>
      <c r="C44" s="154"/>
      <c r="D44" s="155"/>
      <c r="E44" s="151"/>
      <c r="F44" s="152"/>
      <c r="G44" s="153"/>
      <c r="H44" s="151"/>
      <c r="I44" s="151"/>
      <c r="J44" s="151"/>
      <c r="K44" s="151"/>
      <c r="L44" s="151"/>
      <c r="M44" s="151"/>
      <c r="N44" s="151"/>
      <c r="O44" s="151"/>
      <c r="P44" s="15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row>
    <row r="45" spans="1:51" x14ac:dyDescent="0.15">
      <c r="A45" s="151"/>
      <c r="B45" s="151"/>
      <c r="C45" s="154"/>
      <c r="D45" s="155"/>
      <c r="E45" s="151"/>
      <c r="F45" s="152"/>
      <c r="G45" s="153"/>
      <c r="H45" s="151"/>
      <c r="I45" s="151"/>
      <c r="J45" s="151"/>
      <c r="K45" s="151"/>
      <c r="L45" s="151"/>
      <c r="M45" s="151"/>
      <c r="N45" s="151"/>
      <c r="O45" s="151"/>
      <c r="P45" s="15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row>
    <row r="46" spans="1:51" x14ac:dyDescent="0.15">
      <c r="A46" s="151"/>
      <c r="B46" s="151"/>
      <c r="C46" s="154"/>
      <c r="D46" s="155"/>
      <c r="E46" s="151"/>
      <c r="F46" s="152"/>
      <c r="G46" s="153"/>
      <c r="H46" s="151"/>
      <c r="I46" s="151"/>
      <c r="J46" s="151"/>
      <c r="K46" s="151"/>
      <c r="L46" s="151"/>
      <c r="M46" s="151"/>
      <c r="N46" s="151"/>
      <c r="O46" s="151"/>
      <c r="P46" s="15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row>
    <row r="47" spans="1:51" x14ac:dyDescent="0.15">
      <c r="A47" s="151"/>
      <c r="B47" s="151"/>
      <c r="C47" s="154"/>
      <c r="D47" s="155"/>
      <c r="E47" s="151"/>
      <c r="F47" s="152"/>
      <c r="G47" s="153"/>
      <c r="H47" s="151"/>
      <c r="I47" s="151"/>
      <c r="J47" s="151"/>
      <c r="K47" s="151"/>
      <c r="L47" s="151"/>
      <c r="M47" s="151"/>
      <c r="N47" s="151"/>
      <c r="O47" s="151"/>
      <c r="P47" s="15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row>
    <row r="48" spans="1:51" x14ac:dyDescent="0.15">
      <c r="A48" s="151"/>
      <c r="B48" s="151"/>
      <c r="C48" s="154"/>
      <c r="D48" s="155"/>
      <c r="E48" s="151"/>
      <c r="F48" s="152"/>
      <c r="G48" s="153"/>
      <c r="H48" s="151"/>
      <c r="I48" s="151"/>
      <c r="J48" s="151"/>
      <c r="K48" s="151"/>
      <c r="L48" s="151"/>
      <c r="M48" s="151"/>
      <c r="N48" s="151"/>
      <c r="O48" s="151"/>
      <c r="P48" s="15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row>
    <row r="49" spans="1:51" x14ac:dyDescent="0.15">
      <c r="A49" s="151"/>
      <c r="B49" s="151"/>
      <c r="C49" s="154"/>
      <c r="D49" s="155"/>
      <c r="E49" s="151"/>
      <c r="F49" s="152"/>
      <c r="G49" s="153"/>
      <c r="H49" s="151"/>
      <c r="I49" s="151"/>
      <c r="J49" s="151"/>
      <c r="K49" s="151"/>
      <c r="L49" s="151"/>
      <c r="M49" s="151"/>
      <c r="N49" s="151"/>
      <c r="O49" s="151"/>
      <c r="P49" s="15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row>
    <row r="50" spans="1:51" x14ac:dyDescent="0.15">
      <c r="A50" s="151"/>
      <c r="B50" s="151"/>
      <c r="C50" s="154"/>
      <c r="D50" s="155"/>
      <c r="E50" s="151"/>
      <c r="F50" s="152"/>
      <c r="G50" s="153"/>
      <c r="H50" s="151"/>
      <c r="I50" s="151"/>
      <c r="J50" s="151"/>
      <c r="K50" s="151"/>
      <c r="L50" s="151"/>
      <c r="M50" s="151"/>
      <c r="N50" s="151"/>
      <c r="O50" s="151"/>
      <c r="P50" s="15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row>
    <row r="51" spans="1:51" x14ac:dyDescent="0.15">
      <c r="A51" s="151"/>
      <c r="B51" s="151"/>
      <c r="C51" s="154"/>
      <c r="D51" s="155"/>
      <c r="E51" s="151"/>
      <c r="F51" s="152"/>
      <c r="G51" s="153"/>
      <c r="H51" s="151"/>
      <c r="I51" s="151"/>
      <c r="J51" s="151"/>
      <c r="K51" s="151"/>
      <c r="L51" s="151"/>
      <c r="M51" s="151"/>
      <c r="N51" s="151"/>
      <c r="O51" s="151"/>
      <c r="P51" s="15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row>
    <row r="52" spans="1:51" x14ac:dyDescent="0.15">
      <c r="A52" s="151"/>
      <c r="B52" s="151"/>
      <c r="C52" s="154"/>
      <c r="D52" s="155"/>
      <c r="E52" s="151"/>
      <c r="F52" s="152"/>
      <c r="G52" s="153"/>
      <c r="H52" s="151"/>
      <c r="I52" s="151"/>
      <c r="J52" s="151"/>
      <c r="K52" s="151"/>
      <c r="L52" s="151"/>
      <c r="M52" s="151"/>
      <c r="N52" s="151"/>
      <c r="O52" s="151"/>
      <c r="P52" s="15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row>
    <row r="53" spans="1:51" x14ac:dyDescent="0.15">
      <c r="A53" s="151"/>
      <c r="B53" s="151"/>
      <c r="C53" s="154"/>
      <c r="D53" s="155"/>
      <c r="E53" s="151"/>
      <c r="F53" s="152"/>
      <c r="G53" s="153"/>
      <c r="H53" s="151"/>
      <c r="I53" s="151"/>
      <c r="J53" s="151"/>
      <c r="K53" s="151"/>
      <c r="L53" s="151"/>
      <c r="M53" s="151"/>
      <c r="N53" s="151"/>
      <c r="O53" s="151"/>
      <c r="P53" s="15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row>
    <row r="54" spans="1:51" x14ac:dyDescent="0.15">
      <c r="A54" s="151"/>
      <c r="B54" s="151"/>
      <c r="C54" s="154"/>
      <c r="D54" s="155"/>
      <c r="E54" s="151"/>
      <c r="F54" s="152"/>
      <c r="G54" s="153"/>
      <c r="H54" s="151"/>
      <c r="I54" s="151"/>
      <c r="J54" s="151"/>
      <c r="K54" s="151"/>
      <c r="L54" s="151"/>
      <c r="M54" s="151"/>
      <c r="N54" s="151"/>
      <c r="O54" s="151"/>
      <c r="P54" s="15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row>
    <row r="55" spans="1:51" x14ac:dyDescent="0.15">
      <c r="A55" s="151"/>
      <c r="B55" s="151"/>
      <c r="C55" s="154"/>
      <c r="D55" s="155"/>
      <c r="E55" s="151"/>
      <c r="F55" s="152"/>
      <c r="G55" s="153"/>
      <c r="H55" s="151"/>
      <c r="I55" s="151"/>
      <c r="J55" s="151"/>
      <c r="K55" s="151"/>
      <c r="L55" s="151"/>
      <c r="M55" s="151"/>
      <c r="N55" s="151"/>
      <c r="O55" s="151"/>
      <c r="P55" s="15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row>
    <row r="56" spans="1:51" x14ac:dyDescent="0.15">
      <c r="A56" s="151"/>
      <c r="B56" s="151"/>
      <c r="C56" s="154"/>
      <c r="D56" s="155"/>
      <c r="E56" s="151"/>
      <c r="F56" s="152"/>
      <c r="G56" s="153"/>
      <c r="H56" s="151"/>
      <c r="I56" s="151"/>
      <c r="J56" s="151"/>
      <c r="K56" s="151"/>
      <c r="L56" s="151"/>
      <c r="M56" s="151"/>
      <c r="N56" s="151"/>
      <c r="O56" s="151"/>
      <c r="P56" s="15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row>
    <row r="57" spans="1:51" x14ac:dyDescent="0.15">
      <c r="A57" s="151"/>
      <c r="B57" s="151"/>
      <c r="C57" s="154"/>
      <c r="D57" s="155"/>
      <c r="E57" s="151"/>
      <c r="F57" s="152"/>
      <c r="G57" s="153"/>
      <c r="H57" s="151"/>
      <c r="I57" s="151"/>
      <c r="J57" s="151"/>
      <c r="K57" s="151"/>
      <c r="L57" s="151"/>
      <c r="M57" s="151"/>
      <c r="N57" s="151"/>
      <c r="O57" s="151"/>
      <c r="P57" s="15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row>
    <row r="58" spans="1:51" x14ac:dyDescent="0.15">
      <c r="A58" s="151"/>
      <c r="B58" s="151"/>
      <c r="C58" s="154"/>
      <c r="D58" s="155"/>
      <c r="E58" s="151"/>
      <c r="F58" s="152"/>
      <c r="G58" s="153"/>
      <c r="H58" s="151"/>
      <c r="I58" s="151"/>
      <c r="J58" s="151"/>
      <c r="K58" s="151"/>
      <c r="L58" s="151"/>
      <c r="M58" s="151"/>
      <c r="N58" s="151"/>
      <c r="O58" s="151"/>
      <c r="P58" s="15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row>
    <row r="59" spans="1:51" x14ac:dyDescent="0.15">
      <c r="A59" s="151"/>
      <c r="B59" s="151"/>
      <c r="C59" s="154"/>
      <c r="D59" s="155"/>
      <c r="E59" s="151"/>
      <c r="F59" s="152"/>
      <c r="G59" s="153"/>
      <c r="H59" s="151"/>
      <c r="I59" s="151"/>
      <c r="J59" s="151"/>
      <c r="K59" s="151"/>
      <c r="L59" s="151"/>
      <c r="M59" s="151"/>
      <c r="N59" s="151"/>
      <c r="O59" s="151"/>
      <c r="P59" s="15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row>
    <row r="60" spans="1:51" x14ac:dyDescent="0.15">
      <c r="A60" s="151"/>
      <c r="B60" s="151"/>
      <c r="C60" s="154"/>
      <c r="D60" s="155"/>
      <c r="E60" s="151"/>
      <c r="F60" s="152"/>
      <c r="G60" s="153"/>
      <c r="H60" s="151"/>
      <c r="I60" s="151"/>
      <c r="J60" s="151"/>
      <c r="K60" s="151"/>
      <c r="L60" s="151"/>
      <c r="M60" s="151"/>
      <c r="N60" s="151"/>
      <c r="O60" s="151"/>
      <c r="P60" s="15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row>
    <row r="61" spans="1:51" x14ac:dyDescent="0.15">
      <c r="A61" s="151"/>
      <c r="B61" s="151"/>
      <c r="C61" s="154"/>
      <c r="D61" s="155"/>
      <c r="E61" s="151"/>
      <c r="F61" s="152"/>
      <c r="G61" s="153"/>
      <c r="H61" s="151"/>
      <c r="I61" s="151"/>
      <c r="J61" s="151"/>
      <c r="K61" s="151"/>
      <c r="L61" s="151"/>
      <c r="M61" s="151"/>
      <c r="N61" s="151"/>
      <c r="O61" s="151"/>
      <c r="P61" s="15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row>
    <row r="62" spans="1:51" x14ac:dyDescent="0.15">
      <c r="A62" s="151"/>
      <c r="B62" s="151"/>
      <c r="C62" s="154"/>
      <c r="D62" s="155"/>
      <c r="E62" s="151"/>
      <c r="F62" s="152"/>
      <c r="G62" s="153"/>
      <c r="H62" s="151"/>
      <c r="I62" s="151"/>
      <c r="J62" s="151"/>
      <c r="K62" s="151"/>
      <c r="L62" s="151"/>
      <c r="M62" s="151"/>
      <c r="N62" s="151"/>
      <c r="O62" s="151"/>
      <c r="P62" s="15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row>
    <row r="63" spans="1:51" x14ac:dyDescent="0.15">
      <c r="A63" s="151"/>
      <c r="B63" s="151"/>
      <c r="C63" s="154"/>
      <c r="D63" s="155"/>
      <c r="E63" s="151"/>
      <c r="F63" s="152"/>
      <c r="G63" s="153"/>
      <c r="H63" s="151"/>
      <c r="I63" s="151"/>
      <c r="J63" s="151"/>
      <c r="K63" s="151"/>
      <c r="L63" s="151"/>
      <c r="M63" s="151"/>
      <c r="N63" s="151"/>
      <c r="O63" s="151"/>
      <c r="P63" s="15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row>
    <row r="64" spans="1:51" x14ac:dyDescent="0.15">
      <c r="A64" s="151"/>
      <c r="B64" s="151"/>
      <c r="C64" s="154"/>
      <c r="D64" s="155"/>
      <c r="E64" s="151"/>
      <c r="F64" s="152"/>
      <c r="G64" s="153"/>
      <c r="H64" s="151"/>
      <c r="I64" s="151"/>
      <c r="J64" s="151"/>
      <c r="K64" s="151"/>
      <c r="L64" s="151"/>
      <c r="M64" s="151"/>
      <c r="N64" s="151"/>
      <c r="O64" s="151"/>
      <c r="P64" s="15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row>
    <row r="65" spans="1:51" x14ac:dyDescent="0.15">
      <c r="A65" s="151"/>
      <c r="B65" s="151"/>
      <c r="C65" s="154"/>
      <c r="D65" s="155"/>
      <c r="E65" s="151"/>
      <c r="F65" s="152"/>
      <c r="G65" s="153"/>
      <c r="H65" s="151"/>
      <c r="I65" s="151"/>
      <c r="J65" s="151"/>
      <c r="K65" s="151"/>
      <c r="L65" s="151"/>
      <c r="M65" s="151"/>
      <c r="N65" s="151"/>
      <c r="O65" s="151"/>
      <c r="P65" s="15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row>
    <row r="66" spans="1:51" x14ac:dyDescent="0.15">
      <c r="A66" s="151"/>
      <c r="B66" s="151"/>
      <c r="C66" s="154"/>
      <c r="D66" s="155"/>
      <c r="E66" s="151"/>
      <c r="F66" s="152"/>
      <c r="G66" s="153"/>
      <c r="H66" s="151"/>
      <c r="I66" s="151"/>
      <c r="J66" s="151"/>
      <c r="K66" s="151"/>
      <c r="L66" s="151"/>
      <c r="M66" s="151"/>
      <c r="N66" s="151"/>
      <c r="O66" s="151"/>
      <c r="P66" s="15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row>
    <row r="67" spans="1:51" x14ac:dyDescent="0.15">
      <c r="A67" s="151"/>
      <c r="B67" s="151"/>
      <c r="C67" s="154"/>
      <c r="D67" s="155"/>
      <c r="E67" s="151"/>
      <c r="F67" s="152"/>
      <c r="G67" s="153"/>
      <c r="H67" s="151"/>
      <c r="I67" s="151"/>
      <c r="J67" s="151"/>
      <c r="K67" s="151"/>
      <c r="L67" s="151"/>
      <c r="M67" s="151"/>
      <c r="N67" s="151"/>
      <c r="O67" s="151"/>
      <c r="P67" s="15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row>
    <row r="68" spans="1:51" x14ac:dyDescent="0.15">
      <c r="A68" s="151"/>
      <c r="B68" s="151"/>
      <c r="C68" s="154"/>
      <c r="D68" s="155"/>
      <c r="E68" s="151"/>
      <c r="F68" s="152"/>
      <c r="G68" s="153"/>
      <c r="H68" s="151"/>
      <c r="I68" s="151"/>
      <c r="J68" s="151"/>
      <c r="K68" s="151"/>
      <c r="L68" s="151"/>
      <c r="M68" s="151"/>
      <c r="N68" s="151"/>
      <c r="O68" s="151"/>
      <c r="P68" s="15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row>
    <row r="69" spans="1:51" x14ac:dyDescent="0.15">
      <c r="A69" s="151"/>
      <c r="B69" s="151"/>
      <c r="C69" s="154"/>
      <c r="D69" s="155"/>
      <c r="E69" s="151"/>
      <c r="F69" s="152"/>
      <c r="G69" s="153"/>
      <c r="H69" s="151"/>
      <c r="I69" s="151"/>
      <c r="J69" s="151"/>
      <c r="K69" s="151"/>
      <c r="L69" s="151"/>
      <c r="M69" s="151"/>
      <c r="N69" s="151"/>
      <c r="O69" s="151"/>
      <c r="P69" s="15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row>
    <row r="70" spans="1:51" x14ac:dyDescent="0.15">
      <c r="A70" s="151"/>
      <c r="B70" s="151"/>
      <c r="C70" s="154"/>
      <c r="D70" s="155"/>
      <c r="E70" s="151"/>
      <c r="F70" s="152"/>
      <c r="G70" s="153"/>
      <c r="H70" s="151"/>
      <c r="I70" s="151"/>
      <c r="J70" s="151"/>
      <c r="K70" s="151"/>
      <c r="L70" s="151"/>
      <c r="M70" s="151"/>
      <c r="N70" s="151"/>
      <c r="O70" s="151"/>
      <c r="P70" s="15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row>
    <row r="71" spans="1:51" x14ac:dyDescent="0.15">
      <c r="A71" s="151"/>
      <c r="B71" s="151"/>
      <c r="C71" s="154"/>
      <c r="D71" s="155"/>
      <c r="E71" s="151"/>
      <c r="F71" s="152"/>
      <c r="G71" s="153"/>
      <c r="H71" s="151"/>
      <c r="I71" s="151"/>
      <c r="J71" s="151"/>
      <c r="K71" s="151"/>
      <c r="L71" s="151"/>
      <c r="M71" s="151"/>
      <c r="N71" s="151"/>
      <c r="O71" s="151"/>
      <c r="P71" s="15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row>
    <row r="72" spans="1:51" x14ac:dyDescent="0.15">
      <c r="A72" s="151"/>
      <c r="B72" s="151"/>
      <c r="C72" s="154"/>
      <c r="D72" s="155"/>
      <c r="E72" s="151"/>
      <c r="F72" s="152"/>
      <c r="G72" s="153"/>
      <c r="H72" s="151"/>
      <c r="I72" s="151"/>
      <c r="J72" s="151"/>
      <c r="K72" s="151"/>
      <c r="L72" s="151"/>
      <c r="M72" s="151"/>
      <c r="N72" s="151"/>
      <c r="O72" s="151"/>
      <c r="P72" s="15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row>
    <row r="73" spans="1:51" x14ac:dyDescent="0.15">
      <c r="A73" s="151"/>
      <c r="B73" s="151"/>
      <c r="C73" s="154"/>
      <c r="D73" s="155"/>
      <c r="E73" s="151"/>
      <c r="F73" s="152"/>
      <c r="G73" s="153"/>
      <c r="H73" s="151"/>
      <c r="I73" s="151"/>
      <c r="J73" s="151"/>
      <c r="K73" s="151"/>
      <c r="L73" s="151"/>
      <c r="M73" s="151"/>
      <c r="N73" s="151"/>
      <c r="O73" s="151"/>
      <c r="P73" s="15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row>
    <row r="74" spans="1:51" x14ac:dyDescent="0.15">
      <c r="A74" s="151"/>
      <c r="B74" s="151"/>
      <c r="C74" s="154"/>
      <c r="D74" s="155"/>
      <c r="E74" s="151"/>
      <c r="F74" s="152"/>
      <c r="G74" s="153"/>
      <c r="H74" s="151"/>
      <c r="I74" s="151"/>
      <c r="J74" s="151"/>
      <c r="K74" s="151"/>
      <c r="L74" s="151"/>
      <c r="M74" s="151"/>
      <c r="N74" s="151"/>
      <c r="O74" s="151"/>
      <c r="P74" s="15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row>
    <row r="75" spans="1:51" x14ac:dyDescent="0.15">
      <c r="A75" s="151"/>
      <c r="B75" s="151"/>
      <c r="C75" s="154"/>
      <c r="D75" s="155"/>
      <c r="E75" s="151"/>
      <c r="F75" s="152"/>
      <c r="G75" s="153"/>
      <c r="H75" s="151"/>
      <c r="I75" s="151"/>
      <c r="J75" s="151"/>
      <c r="K75" s="151"/>
      <c r="L75" s="151"/>
      <c r="M75" s="151"/>
      <c r="N75" s="151"/>
      <c r="O75" s="151"/>
      <c r="P75" s="15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row>
    <row r="76" spans="1:51" x14ac:dyDescent="0.15">
      <c r="A76" s="151"/>
      <c r="B76" s="151"/>
      <c r="C76" s="154"/>
      <c r="D76" s="155"/>
      <c r="E76" s="151"/>
      <c r="F76" s="152"/>
      <c r="G76" s="153"/>
      <c r="H76" s="151"/>
      <c r="I76" s="151"/>
      <c r="J76" s="151"/>
      <c r="K76" s="151"/>
      <c r="L76" s="151"/>
      <c r="M76" s="151"/>
      <c r="N76" s="151"/>
      <c r="O76" s="151"/>
      <c r="P76" s="15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row>
    <row r="77" spans="1:51" x14ac:dyDescent="0.15">
      <c r="A77" s="151"/>
      <c r="B77" s="151"/>
      <c r="C77" s="154"/>
      <c r="D77" s="155"/>
      <c r="E77" s="151"/>
      <c r="F77" s="152"/>
      <c r="G77" s="153"/>
      <c r="H77" s="151"/>
      <c r="I77" s="151"/>
      <c r="J77" s="151"/>
      <c r="K77" s="151"/>
      <c r="L77" s="151"/>
      <c r="M77" s="151"/>
      <c r="N77" s="151"/>
      <c r="O77" s="151"/>
      <c r="P77" s="15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row>
    <row r="78" spans="1:51" x14ac:dyDescent="0.15">
      <c r="A78" s="151"/>
      <c r="B78" s="151"/>
      <c r="C78" s="154"/>
      <c r="D78" s="155"/>
      <c r="E78" s="151"/>
      <c r="F78" s="152"/>
      <c r="G78" s="153"/>
      <c r="H78" s="151"/>
      <c r="I78" s="151"/>
      <c r="J78" s="151"/>
      <c r="K78" s="151"/>
      <c r="L78" s="151"/>
      <c r="M78" s="151"/>
      <c r="N78" s="151"/>
      <c r="O78" s="151"/>
      <c r="P78" s="15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row>
    <row r="79" spans="1:51" x14ac:dyDescent="0.15">
      <c r="A79" s="151"/>
      <c r="B79" s="151"/>
      <c r="C79" s="154"/>
      <c r="D79" s="155"/>
      <c r="E79" s="151"/>
      <c r="F79" s="152"/>
      <c r="G79" s="153"/>
      <c r="H79" s="151"/>
      <c r="I79" s="151"/>
      <c r="J79" s="151"/>
      <c r="K79" s="151"/>
      <c r="L79" s="151"/>
      <c r="M79" s="151"/>
      <c r="N79" s="151"/>
      <c r="O79" s="151"/>
      <c r="P79" s="15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row>
    <row r="80" spans="1:51" x14ac:dyDescent="0.15">
      <c r="A80" s="151"/>
      <c r="B80" s="151"/>
      <c r="C80" s="154"/>
      <c r="D80" s="155"/>
      <c r="E80" s="151"/>
      <c r="F80" s="152"/>
      <c r="G80" s="153"/>
      <c r="H80" s="151"/>
      <c r="I80" s="151"/>
      <c r="J80" s="151"/>
      <c r="K80" s="151"/>
      <c r="L80" s="151"/>
      <c r="M80" s="151"/>
      <c r="N80" s="151"/>
      <c r="O80" s="151"/>
      <c r="P80" s="15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row>
    <row r="81" spans="1:51" x14ac:dyDescent="0.15">
      <c r="A81" s="151"/>
      <c r="B81" s="151"/>
      <c r="C81" s="154"/>
      <c r="D81" s="155"/>
      <c r="E81" s="151"/>
      <c r="F81" s="152"/>
      <c r="G81" s="153"/>
      <c r="H81" s="151"/>
      <c r="I81" s="151"/>
      <c r="J81" s="151"/>
      <c r="K81" s="151"/>
      <c r="L81" s="151"/>
      <c r="M81" s="151"/>
      <c r="N81" s="151"/>
      <c r="O81" s="151"/>
      <c r="P81" s="15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row>
    <row r="82" spans="1:51" x14ac:dyDescent="0.15">
      <c r="A82" s="151"/>
      <c r="B82" s="151"/>
      <c r="C82" s="154"/>
      <c r="D82" s="155"/>
      <c r="E82" s="151"/>
      <c r="F82" s="152"/>
      <c r="G82" s="153"/>
      <c r="H82" s="151"/>
      <c r="I82" s="151"/>
      <c r="J82" s="151"/>
      <c r="K82" s="151"/>
      <c r="L82" s="151"/>
      <c r="M82" s="151"/>
      <c r="N82" s="151"/>
      <c r="O82" s="151"/>
      <c r="P82" s="15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row>
    <row r="83" spans="1:51" x14ac:dyDescent="0.15">
      <c r="A83" s="151"/>
      <c r="B83" s="151"/>
      <c r="C83" s="154"/>
      <c r="D83" s="155"/>
      <c r="E83" s="151"/>
      <c r="F83" s="152"/>
      <c r="G83" s="153"/>
      <c r="H83" s="151"/>
      <c r="I83" s="151"/>
      <c r="J83" s="151"/>
      <c r="K83" s="151"/>
      <c r="L83" s="151"/>
      <c r="M83" s="151"/>
      <c r="N83" s="151"/>
      <c r="O83" s="151"/>
      <c r="P83" s="15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row>
    <row r="84" spans="1:51" x14ac:dyDescent="0.15">
      <c r="A84" s="151"/>
      <c r="B84" s="151"/>
      <c r="C84" s="154"/>
      <c r="D84" s="155"/>
      <c r="E84" s="151"/>
      <c r="F84" s="152"/>
      <c r="G84" s="153"/>
      <c r="H84" s="151"/>
      <c r="I84" s="151"/>
      <c r="J84" s="151"/>
      <c r="K84" s="151"/>
      <c r="L84" s="151"/>
      <c r="M84" s="151"/>
      <c r="N84" s="151"/>
      <c r="O84" s="151"/>
      <c r="P84" s="15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row>
    <row r="85" spans="1:51" x14ac:dyDescent="0.15">
      <c r="A85" s="151"/>
      <c r="B85" s="151"/>
      <c r="C85" s="154"/>
      <c r="D85" s="155"/>
      <c r="E85" s="151"/>
      <c r="F85" s="152"/>
      <c r="G85" s="153"/>
      <c r="H85" s="151"/>
      <c r="I85" s="151"/>
      <c r="J85" s="151"/>
      <c r="K85" s="151"/>
      <c r="L85" s="151"/>
      <c r="M85" s="151"/>
      <c r="N85" s="151"/>
      <c r="O85" s="151"/>
      <c r="P85" s="15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row>
    <row r="86" spans="1:51" x14ac:dyDescent="0.15">
      <c r="A86" s="151"/>
      <c r="B86" s="151"/>
      <c r="C86" s="154"/>
      <c r="D86" s="155"/>
      <c r="E86" s="151"/>
      <c r="F86" s="152"/>
      <c r="G86" s="153"/>
      <c r="H86" s="151"/>
      <c r="I86" s="151"/>
      <c r="J86" s="151"/>
      <c r="K86" s="151"/>
      <c r="L86" s="151"/>
      <c r="M86" s="151"/>
      <c r="N86" s="151"/>
      <c r="O86" s="151"/>
      <c r="P86" s="15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row>
    <row r="87" spans="1:51" x14ac:dyDescent="0.15">
      <c r="A87" s="151"/>
      <c r="B87" s="151"/>
      <c r="C87" s="154"/>
      <c r="D87" s="155"/>
      <c r="E87" s="151"/>
      <c r="F87" s="152"/>
      <c r="G87" s="153"/>
      <c r="H87" s="151"/>
      <c r="I87" s="151"/>
      <c r="J87" s="151"/>
      <c r="K87" s="151"/>
      <c r="L87" s="151"/>
      <c r="M87" s="151"/>
      <c r="N87" s="151"/>
      <c r="O87" s="151"/>
      <c r="P87" s="15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row>
    <row r="88" spans="1:51" x14ac:dyDescent="0.15">
      <c r="A88" s="151"/>
      <c r="B88" s="151"/>
      <c r="C88" s="154"/>
      <c r="D88" s="155"/>
      <c r="E88" s="151"/>
      <c r="F88" s="152"/>
      <c r="G88" s="153"/>
      <c r="H88" s="151"/>
      <c r="I88" s="151"/>
      <c r="J88" s="151"/>
      <c r="K88" s="151"/>
      <c r="L88" s="151"/>
      <c r="M88" s="151"/>
      <c r="N88" s="151"/>
      <c r="O88" s="151"/>
      <c r="P88" s="15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row>
    <row r="89" spans="1:51" x14ac:dyDescent="0.15">
      <c r="A89" s="151"/>
      <c r="B89" s="151"/>
      <c r="C89" s="154"/>
      <c r="D89" s="155"/>
      <c r="E89" s="151"/>
      <c r="F89" s="152"/>
      <c r="G89" s="153"/>
      <c r="H89" s="151"/>
      <c r="I89" s="151"/>
      <c r="J89" s="151"/>
      <c r="K89" s="151"/>
      <c r="L89" s="151"/>
      <c r="M89" s="151"/>
      <c r="N89" s="151"/>
      <c r="O89" s="151"/>
      <c r="P89" s="15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row>
    <row r="90" spans="1:51" x14ac:dyDescent="0.15">
      <c r="A90" s="151"/>
      <c r="B90" s="151"/>
      <c r="C90" s="154"/>
      <c r="D90" s="155"/>
      <c r="E90" s="151"/>
      <c r="F90" s="152"/>
      <c r="G90" s="153"/>
      <c r="H90" s="151"/>
      <c r="I90" s="151"/>
      <c r="J90" s="151"/>
      <c r="K90" s="151"/>
      <c r="L90" s="151"/>
      <c r="M90" s="151"/>
      <c r="N90" s="151"/>
      <c r="O90" s="151"/>
      <c r="P90" s="15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row>
    <row r="91" spans="1:51" x14ac:dyDescent="0.15">
      <c r="A91" s="151"/>
      <c r="B91" s="151"/>
      <c r="C91" s="154"/>
      <c r="D91" s="155"/>
      <c r="E91" s="151"/>
      <c r="F91" s="152"/>
      <c r="G91" s="153"/>
      <c r="H91" s="151"/>
      <c r="I91" s="151"/>
      <c r="J91" s="151"/>
      <c r="K91" s="151"/>
      <c r="L91" s="151"/>
      <c r="M91" s="151"/>
      <c r="N91" s="151"/>
      <c r="O91" s="151"/>
      <c r="P91" s="15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row>
    <row r="92" spans="1:51" x14ac:dyDescent="0.15">
      <c r="A92" s="151"/>
      <c r="B92" s="151"/>
      <c r="C92" s="154"/>
      <c r="D92" s="155"/>
      <c r="E92" s="151"/>
      <c r="F92" s="152"/>
      <c r="G92" s="153"/>
      <c r="H92" s="151"/>
      <c r="I92" s="151"/>
      <c r="J92" s="151"/>
      <c r="K92" s="151"/>
      <c r="L92" s="151"/>
      <c r="M92" s="151"/>
      <c r="N92" s="151"/>
      <c r="O92" s="151"/>
      <c r="P92" s="15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row>
    <row r="93" spans="1:51" x14ac:dyDescent="0.15">
      <c r="A93" s="151"/>
      <c r="B93" s="151"/>
      <c r="C93" s="154"/>
      <c r="D93" s="155"/>
      <c r="E93" s="151"/>
      <c r="F93" s="152"/>
      <c r="G93" s="153"/>
      <c r="H93" s="151"/>
      <c r="I93" s="151"/>
      <c r="J93" s="151"/>
      <c r="K93" s="151"/>
      <c r="L93" s="151"/>
      <c r="M93" s="151"/>
      <c r="N93" s="151"/>
      <c r="O93" s="151"/>
      <c r="P93" s="15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row>
    <row r="94" spans="1:51" x14ac:dyDescent="0.15">
      <c r="A94" s="151"/>
      <c r="B94" s="151"/>
      <c r="C94" s="154"/>
      <c r="D94" s="155"/>
      <c r="E94" s="151"/>
      <c r="F94" s="152"/>
      <c r="G94" s="153"/>
      <c r="H94" s="151"/>
      <c r="I94" s="151"/>
      <c r="J94" s="151"/>
      <c r="K94" s="151"/>
      <c r="L94" s="151"/>
      <c r="M94" s="151"/>
      <c r="N94" s="151"/>
      <c r="O94" s="151"/>
      <c r="P94" s="15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row>
    <row r="95" spans="1:51" x14ac:dyDescent="0.15">
      <c r="A95" s="151"/>
      <c r="B95" s="151"/>
      <c r="C95" s="154"/>
      <c r="D95" s="155"/>
      <c r="E95" s="151"/>
      <c r="F95" s="152"/>
      <c r="G95" s="153"/>
      <c r="H95" s="151"/>
      <c r="I95" s="151"/>
      <c r="J95" s="151"/>
      <c r="K95" s="151"/>
      <c r="L95" s="151"/>
      <c r="M95" s="151"/>
      <c r="N95" s="151"/>
      <c r="O95" s="151"/>
      <c r="P95" s="15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row>
    <row r="96" spans="1:51" x14ac:dyDescent="0.15">
      <c r="A96" s="151"/>
      <c r="B96" s="151"/>
      <c r="C96" s="154"/>
      <c r="D96" s="155"/>
      <c r="E96" s="151"/>
      <c r="F96" s="152"/>
      <c r="G96" s="153"/>
      <c r="H96" s="151"/>
      <c r="I96" s="151"/>
      <c r="J96" s="151"/>
      <c r="K96" s="151"/>
      <c r="L96" s="151"/>
      <c r="M96" s="151"/>
      <c r="N96" s="151"/>
      <c r="O96" s="151"/>
      <c r="P96" s="15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row>
    <row r="97" spans="1:51" x14ac:dyDescent="0.15">
      <c r="A97" s="151"/>
      <c r="B97" s="151"/>
      <c r="C97" s="154"/>
      <c r="D97" s="155"/>
      <c r="E97" s="151"/>
      <c r="F97" s="152"/>
      <c r="G97" s="153"/>
      <c r="H97" s="151"/>
      <c r="I97" s="151"/>
      <c r="J97" s="151"/>
      <c r="K97" s="151"/>
      <c r="L97" s="151"/>
      <c r="M97" s="151"/>
      <c r="N97" s="151"/>
      <c r="O97" s="151"/>
      <c r="P97" s="15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row>
    <row r="98" spans="1:51" x14ac:dyDescent="0.15">
      <c r="A98" s="151"/>
      <c r="B98" s="151"/>
      <c r="C98" s="154"/>
      <c r="D98" s="155"/>
      <c r="E98" s="151"/>
      <c r="F98" s="152"/>
      <c r="G98" s="153"/>
      <c r="H98" s="151"/>
      <c r="I98" s="151"/>
      <c r="J98" s="151"/>
      <c r="K98" s="151"/>
      <c r="L98" s="151"/>
      <c r="M98" s="151"/>
      <c r="N98" s="151"/>
      <c r="O98" s="151"/>
      <c r="P98" s="15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row>
    <row r="99" spans="1:51" x14ac:dyDescent="0.15">
      <c r="A99" s="151"/>
      <c r="B99" s="151"/>
      <c r="C99" s="154"/>
      <c r="D99" s="155"/>
      <c r="E99" s="151"/>
      <c r="F99" s="152"/>
      <c r="G99" s="153"/>
      <c r="H99" s="151"/>
      <c r="I99" s="151"/>
      <c r="J99" s="151"/>
      <c r="K99" s="151"/>
      <c r="L99" s="151"/>
      <c r="M99" s="151"/>
      <c r="N99" s="151"/>
      <c r="O99" s="151"/>
      <c r="P99" s="15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row>
    <row r="100" spans="1:51" x14ac:dyDescent="0.15">
      <c r="A100" s="151"/>
      <c r="B100" s="151"/>
      <c r="C100" s="154"/>
      <c r="D100" s="155"/>
      <c r="E100" s="151"/>
      <c r="F100" s="152"/>
      <c r="G100" s="153"/>
      <c r="H100" s="151"/>
      <c r="I100" s="151"/>
      <c r="J100" s="151"/>
      <c r="K100" s="151"/>
      <c r="L100" s="151"/>
      <c r="M100" s="151"/>
      <c r="N100" s="151"/>
      <c r="O100" s="151"/>
      <c r="P100" s="15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row>
    <row r="101" spans="1:51" x14ac:dyDescent="0.15">
      <c r="A101" s="151"/>
      <c r="B101" s="151"/>
      <c r="C101" s="154"/>
      <c r="D101" s="155"/>
      <c r="E101" s="151"/>
      <c r="F101" s="152"/>
      <c r="G101" s="153"/>
      <c r="H101" s="151"/>
      <c r="I101" s="151"/>
      <c r="J101" s="151"/>
      <c r="K101" s="151"/>
      <c r="L101" s="151"/>
      <c r="M101" s="151"/>
      <c r="N101" s="151"/>
      <c r="O101" s="151"/>
      <c r="P101" s="15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row>
    <row r="102" spans="1:51" x14ac:dyDescent="0.15">
      <c r="A102" s="151"/>
      <c r="B102" s="151"/>
      <c r="C102" s="154"/>
      <c r="D102" s="155"/>
      <c r="E102" s="151"/>
      <c r="F102" s="152"/>
      <c r="G102" s="153"/>
      <c r="H102" s="151"/>
      <c r="I102" s="151"/>
      <c r="J102" s="151"/>
      <c r="K102" s="151"/>
      <c r="L102" s="151"/>
      <c r="M102" s="151"/>
      <c r="N102" s="151"/>
      <c r="O102" s="151"/>
      <c r="P102" s="15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row>
    <row r="103" spans="1:51" x14ac:dyDescent="0.15">
      <c r="A103" s="151"/>
      <c r="B103" s="151"/>
      <c r="C103" s="154"/>
      <c r="D103" s="155"/>
      <c r="E103" s="151"/>
      <c r="F103" s="152"/>
      <c r="G103" s="153"/>
      <c r="H103" s="151"/>
      <c r="I103" s="151"/>
      <c r="J103" s="151"/>
      <c r="K103" s="151"/>
      <c r="L103" s="151"/>
      <c r="M103" s="151"/>
      <c r="N103" s="151"/>
      <c r="O103" s="151"/>
      <c r="P103" s="15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row>
    <row r="104" spans="1:51" x14ac:dyDescent="0.15">
      <c r="A104" s="151"/>
      <c r="B104" s="151"/>
      <c r="C104" s="154"/>
      <c r="D104" s="155"/>
      <c r="E104" s="151"/>
      <c r="F104" s="152"/>
      <c r="G104" s="153"/>
      <c r="H104" s="151"/>
      <c r="I104" s="151"/>
      <c r="J104" s="151"/>
      <c r="K104" s="151"/>
      <c r="L104" s="151"/>
      <c r="M104" s="151"/>
      <c r="N104" s="151"/>
      <c r="O104" s="151"/>
      <c r="P104" s="15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row>
    <row r="105" spans="1:51" x14ac:dyDescent="0.15">
      <c r="A105" s="151"/>
      <c r="B105" s="151"/>
      <c r="C105" s="154"/>
      <c r="D105" s="155"/>
      <c r="E105" s="151"/>
      <c r="F105" s="152"/>
      <c r="G105" s="153"/>
      <c r="H105" s="151"/>
      <c r="I105" s="151"/>
      <c r="J105" s="151"/>
      <c r="K105" s="151"/>
      <c r="L105" s="151"/>
      <c r="M105" s="151"/>
      <c r="N105" s="151"/>
      <c r="O105" s="151"/>
      <c r="P105" s="15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row>
    <row r="106" spans="1:51" x14ac:dyDescent="0.15">
      <c r="A106" s="151"/>
      <c r="B106" s="151"/>
      <c r="C106" s="154"/>
      <c r="D106" s="155"/>
      <c r="E106" s="151"/>
      <c r="F106" s="152"/>
      <c r="G106" s="153"/>
      <c r="H106" s="151"/>
      <c r="I106" s="151"/>
      <c r="J106" s="151"/>
      <c r="K106" s="151"/>
      <c r="L106" s="151"/>
      <c r="M106" s="151"/>
      <c r="N106" s="151"/>
      <c r="O106" s="151"/>
      <c r="P106" s="15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row>
    <row r="107" spans="1:51" x14ac:dyDescent="0.15">
      <c r="A107" s="151"/>
      <c r="B107" s="151"/>
      <c r="C107" s="154"/>
      <c r="D107" s="155"/>
      <c r="E107" s="151"/>
      <c r="F107" s="152"/>
      <c r="G107" s="153"/>
      <c r="H107" s="151"/>
      <c r="I107" s="151"/>
      <c r="J107" s="151"/>
      <c r="K107" s="151"/>
      <c r="L107" s="151"/>
      <c r="M107" s="151"/>
      <c r="N107" s="151"/>
      <c r="O107" s="151"/>
      <c r="P107" s="15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row>
    <row r="108" spans="1:51" x14ac:dyDescent="0.15">
      <c r="A108" s="151"/>
      <c r="B108" s="151"/>
      <c r="C108" s="154"/>
      <c r="D108" s="155"/>
      <c r="E108" s="151"/>
      <c r="F108" s="152"/>
      <c r="G108" s="153"/>
      <c r="H108" s="151"/>
      <c r="I108" s="151"/>
      <c r="J108" s="151"/>
      <c r="K108" s="151"/>
      <c r="L108" s="151"/>
      <c r="M108" s="151"/>
      <c r="N108" s="151"/>
      <c r="O108" s="151"/>
      <c r="P108" s="15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row>
    <row r="109" spans="1:51" x14ac:dyDescent="0.15">
      <c r="A109" s="151"/>
      <c r="B109" s="151"/>
      <c r="C109" s="154"/>
      <c r="D109" s="155"/>
      <c r="E109" s="151"/>
      <c r="F109" s="152"/>
      <c r="G109" s="153"/>
      <c r="H109" s="151"/>
      <c r="I109" s="151"/>
      <c r="J109" s="151"/>
      <c r="K109" s="151"/>
      <c r="L109" s="151"/>
      <c r="M109" s="151"/>
      <c r="N109" s="151"/>
      <c r="O109" s="151"/>
      <c r="P109" s="15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row>
    <row r="110" spans="1:51" x14ac:dyDescent="0.15">
      <c r="A110" s="151"/>
      <c r="B110" s="151"/>
      <c r="C110" s="154"/>
      <c r="D110" s="155"/>
      <c r="E110" s="151"/>
      <c r="F110" s="152"/>
      <c r="G110" s="153"/>
      <c r="H110" s="151"/>
      <c r="I110" s="151"/>
      <c r="J110" s="151"/>
      <c r="K110" s="151"/>
      <c r="L110" s="151"/>
      <c r="M110" s="151"/>
      <c r="N110" s="151"/>
      <c r="O110" s="151"/>
      <c r="P110" s="15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row>
    <row r="111" spans="1:51" x14ac:dyDescent="0.15">
      <c r="A111" s="151"/>
      <c r="B111" s="151"/>
      <c r="C111" s="154"/>
      <c r="D111" s="155"/>
      <c r="E111" s="151"/>
      <c r="F111" s="152"/>
      <c r="G111" s="153"/>
      <c r="H111" s="151"/>
      <c r="I111" s="151"/>
      <c r="J111" s="151"/>
      <c r="K111" s="151"/>
      <c r="L111" s="151"/>
      <c r="M111" s="151"/>
      <c r="N111" s="151"/>
      <c r="O111" s="151"/>
      <c r="P111" s="15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row>
    <row r="112" spans="1:51" x14ac:dyDescent="0.15">
      <c r="A112" s="151"/>
      <c r="B112" s="151"/>
      <c r="C112" s="154"/>
      <c r="D112" s="155"/>
      <c r="E112" s="151"/>
      <c r="F112" s="152"/>
      <c r="G112" s="153"/>
      <c r="H112" s="151"/>
      <c r="I112" s="151"/>
      <c r="J112" s="151"/>
      <c r="K112" s="151"/>
      <c r="L112" s="151"/>
      <c r="M112" s="151"/>
      <c r="N112" s="151"/>
      <c r="O112" s="151"/>
      <c r="P112" s="15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row>
    <row r="113" spans="1:51" x14ac:dyDescent="0.15">
      <c r="A113" s="151"/>
      <c r="B113" s="151"/>
      <c r="C113" s="154"/>
      <c r="D113" s="155"/>
      <c r="E113" s="151"/>
      <c r="F113" s="152"/>
      <c r="G113" s="153"/>
      <c r="H113" s="151"/>
      <c r="I113" s="151"/>
      <c r="J113" s="151"/>
      <c r="K113" s="151"/>
      <c r="L113" s="151"/>
      <c r="M113" s="151"/>
      <c r="N113" s="151"/>
      <c r="O113" s="151"/>
      <c r="P113" s="15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row>
    <row r="114" spans="1:51" x14ac:dyDescent="0.15">
      <c r="A114" s="151"/>
      <c r="B114" s="151"/>
      <c r="C114" s="154"/>
      <c r="D114" s="155"/>
      <c r="E114" s="151"/>
      <c r="F114" s="152"/>
      <c r="G114" s="153"/>
      <c r="H114" s="151"/>
      <c r="I114" s="151"/>
      <c r="J114" s="151"/>
      <c r="K114" s="151"/>
      <c r="L114" s="151"/>
      <c r="M114" s="151"/>
      <c r="N114" s="151"/>
      <c r="O114" s="151"/>
      <c r="P114" s="15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row>
    <row r="115" spans="1:51" x14ac:dyDescent="0.15">
      <c r="A115" s="151"/>
      <c r="B115" s="151"/>
      <c r="C115" s="154"/>
      <c r="D115" s="155"/>
      <c r="E115" s="151"/>
      <c r="F115" s="152"/>
      <c r="G115" s="153"/>
      <c r="H115" s="151"/>
      <c r="I115" s="151"/>
      <c r="J115" s="151"/>
      <c r="K115" s="151"/>
      <c r="L115" s="151"/>
      <c r="M115" s="151"/>
      <c r="N115" s="151"/>
      <c r="O115" s="151"/>
      <c r="P115" s="15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row>
    <row r="116" spans="1:51" x14ac:dyDescent="0.15">
      <c r="A116" s="151"/>
      <c r="B116" s="151"/>
      <c r="C116" s="154"/>
      <c r="D116" s="155"/>
      <c r="E116" s="151"/>
      <c r="F116" s="152"/>
      <c r="G116" s="153"/>
      <c r="H116" s="151"/>
      <c r="I116" s="151"/>
      <c r="J116" s="151"/>
      <c r="K116" s="151"/>
      <c r="L116" s="151"/>
      <c r="M116" s="151"/>
      <c r="N116" s="151"/>
      <c r="O116" s="151"/>
      <c r="P116" s="15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row>
    <row r="117" spans="1:51" x14ac:dyDescent="0.15">
      <c r="A117" s="151"/>
      <c r="B117" s="151"/>
      <c r="C117" s="154"/>
      <c r="D117" s="155"/>
      <c r="E117" s="151"/>
      <c r="F117" s="152"/>
      <c r="G117" s="153"/>
      <c r="H117" s="151"/>
      <c r="I117" s="151"/>
      <c r="J117" s="151"/>
      <c r="K117" s="151"/>
      <c r="L117" s="151"/>
      <c r="M117" s="151"/>
      <c r="N117" s="151"/>
      <c r="O117" s="151"/>
      <c r="P117" s="15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row>
    <row r="118" spans="1:51" x14ac:dyDescent="0.15">
      <c r="A118" s="151"/>
      <c r="B118" s="151"/>
      <c r="C118" s="154"/>
      <c r="D118" s="155"/>
      <c r="E118" s="151"/>
      <c r="F118" s="152"/>
      <c r="G118" s="153"/>
      <c r="H118" s="151"/>
      <c r="I118" s="151"/>
      <c r="J118" s="151"/>
      <c r="K118" s="151"/>
      <c r="L118" s="151"/>
      <c r="M118" s="151"/>
      <c r="N118" s="151"/>
      <c r="O118" s="151"/>
      <c r="P118" s="15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row>
    <row r="119" spans="1:51" x14ac:dyDescent="0.15">
      <c r="A119" s="151"/>
      <c r="B119" s="151"/>
      <c r="C119" s="154"/>
      <c r="D119" s="155"/>
      <c r="E119" s="151"/>
      <c r="F119" s="152"/>
      <c r="G119" s="153"/>
      <c r="H119" s="151"/>
      <c r="I119" s="151"/>
      <c r="J119" s="151"/>
      <c r="K119" s="151"/>
      <c r="L119" s="151"/>
      <c r="M119" s="151"/>
      <c r="N119" s="151"/>
      <c r="O119" s="151"/>
      <c r="P119" s="15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row>
    <row r="120" spans="1:51" x14ac:dyDescent="0.15">
      <c r="A120" s="151"/>
      <c r="B120" s="151"/>
      <c r="C120" s="154"/>
      <c r="D120" s="155"/>
      <c r="E120" s="151"/>
      <c r="F120" s="152"/>
      <c r="G120" s="153"/>
      <c r="H120" s="151"/>
      <c r="I120" s="151"/>
      <c r="J120" s="151"/>
      <c r="K120" s="151"/>
      <c r="L120" s="151"/>
      <c r="M120" s="151"/>
      <c r="N120" s="151"/>
      <c r="O120" s="151"/>
      <c r="P120" s="15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row>
    <row r="121" spans="1:51" x14ac:dyDescent="0.15">
      <c r="A121" s="151"/>
      <c r="B121" s="151"/>
      <c r="C121" s="154"/>
      <c r="D121" s="155"/>
      <c r="E121" s="151"/>
      <c r="F121" s="152"/>
      <c r="G121" s="153"/>
      <c r="H121" s="151"/>
      <c r="I121" s="151"/>
      <c r="J121" s="151"/>
      <c r="K121" s="151"/>
      <c r="L121" s="151"/>
      <c r="M121" s="151"/>
      <c r="N121" s="151"/>
      <c r="O121" s="151"/>
      <c r="P121" s="15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row>
    <row r="122" spans="1:51" x14ac:dyDescent="0.15">
      <c r="A122" s="151"/>
      <c r="B122" s="151"/>
      <c r="C122" s="154"/>
      <c r="D122" s="155"/>
      <c r="E122" s="151"/>
      <c r="F122" s="152"/>
      <c r="G122" s="153"/>
      <c r="H122" s="151"/>
      <c r="I122" s="151"/>
      <c r="J122" s="151"/>
      <c r="K122" s="151"/>
      <c r="L122" s="151"/>
      <c r="M122" s="151"/>
      <c r="N122" s="151"/>
      <c r="O122" s="151"/>
      <c r="P122" s="15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row>
    <row r="123" spans="1:51" x14ac:dyDescent="0.15">
      <c r="A123" s="151"/>
      <c r="B123" s="151"/>
      <c r="C123" s="154"/>
      <c r="D123" s="155"/>
      <c r="E123" s="151"/>
      <c r="F123" s="152"/>
      <c r="G123" s="153"/>
      <c r="H123" s="151"/>
      <c r="I123" s="151"/>
      <c r="J123" s="151"/>
      <c r="K123" s="151"/>
      <c r="L123" s="151"/>
      <c r="M123" s="151"/>
      <c r="N123" s="151"/>
      <c r="O123" s="151"/>
      <c r="P123" s="15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row>
    <row r="124" spans="1:51" x14ac:dyDescent="0.15">
      <c r="A124" s="151"/>
      <c r="B124" s="151"/>
      <c r="C124" s="154"/>
      <c r="D124" s="155"/>
      <c r="E124" s="151"/>
      <c r="F124" s="152"/>
      <c r="G124" s="153"/>
      <c r="H124" s="151"/>
      <c r="I124" s="151"/>
      <c r="J124" s="151"/>
      <c r="K124" s="151"/>
      <c r="L124" s="151"/>
      <c r="M124" s="151"/>
      <c r="N124" s="151"/>
      <c r="O124" s="151"/>
      <c r="P124" s="15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row>
    <row r="125" spans="1:51" x14ac:dyDescent="0.15">
      <c r="A125" s="151"/>
      <c r="B125" s="151"/>
      <c r="C125" s="154"/>
      <c r="D125" s="155"/>
      <c r="E125" s="151"/>
      <c r="F125" s="152"/>
      <c r="G125" s="153"/>
      <c r="H125" s="151"/>
      <c r="I125" s="151"/>
      <c r="J125" s="151"/>
      <c r="K125" s="151"/>
      <c r="L125" s="151"/>
      <c r="M125" s="151"/>
      <c r="N125" s="151"/>
      <c r="O125" s="151"/>
      <c r="P125" s="15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row>
    <row r="126" spans="1:51" x14ac:dyDescent="0.15">
      <c r="A126" s="151"/>
      <c r="B126" s="151"/>
      <c r="C126" s="154"/>
      <c r="D126" s="155"/>
      <c r="E126" s="151"/>
      <c r="F126" s="152"/>
      <c r="G126" s="153"/>
      <c r="H126" s="151"/>
      <c r="I126" s="151"/>
      <c r="J126" s="151"/>
      <c r="K126" s="151"/>
      <c r="L126" s="151"/>
      <c r="M126" s="151"/>
      <c r="N126" s="151"/>
      <c r="O126" s="151"/>
      <c r="P126" s="15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row>
    <row r="127" spans="1:51" x14ac:dyDescent="0.15">
      <c r="A127" s="151"/>
      <c r="B127" s="151"/>
      <c r="C127" s="154"/>
      <c r="D127" s="155"/>
      <c r="E127" s="151"/>
      <c r="F127" s="152"/>
      <c r="G127" s="153"/>
      <c r="H127" s="151"/>
      <c r="I127" s="151"/>
      <c r="J127" s="151"/>
      <c r="K127" s="151"/>
      <c r="L127" s="151"/>
      <c r="M127" s="151"/>
      <c r="N127" s="151"/>
      <c r="O127" s="151"/>
      <c r="P127" s="15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row>
    <row r="128" spans="1:51" x14ac:dyDescent="0.15">
      <c r="A128" s="151"/>
      <c r="B128" s="151"/>
      <c r="C128" s="154"/>
      <c r="D128" s="155"/>
      <c r="E128" s="151"/>
      <c r="F128" s="152"/>
      <c r="G128" s="153"/>
      <c r="H128" s="151"/>
      <c r="I128" s="151"/>
      <c r="J128" s="151"/>
      <c r="K128" s="151"/>
      <c r="L128" s="151"/>
      <c r="M128" s="151"/>
      <c r="N128" s="151"/>
      <c r="O128" s="151"/>
      <c r="P128" s="15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row>
    <row r="129" spans="1:51" x14ac:dyDescent="0.15">
      <c r="A129" s="151"/>
      <c r="B129" s="151"/>
      <c r="C129" s="154"/>
      <c r="D129" s="155"/>
      <c r="E129" s="151"/>
      <c r="F129" s="152"/>
      <c r="G129" s="153"/>
      <c r="H129" s="151"/>
      <c r="I129" s="151"/>
      <c r="J129" s="151"/>
      <c r="K129" s="151"/>
      <c r="L129" s="151"/>
      <c r="M129" s="151"/>
      <c r="N129" s="151"/>
      <c r="O129" s="151"/>
      <c r="P129" s="15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row>
    <row r="130" spans="1:51" x14ac:dyDescent="0.15">
      <c r="A130" s="151"/>
      <c r="B130" s="151"/>
      <c r="C130" s="154"/>
      <c r="D130" s="155"/>
      <c r="E130" s="151"/>
      <c r="F130" s="152"/>
      <c r="G130" s="153"/>
      <c r="H130" s="151"/>
      <c r="I130" s="151"/>
      <c r="J130" s="151"/>
      <c r="K130" s="151"/>
      <c r="L130" s="151"/>
      <c r="M130" s="151"/>
      <c r="N130" s="151"/>
      <c r="O130" s="151"/>
      <c r="P130" s="15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row>
    <row r="131" spans="1:51" x14ac:dyDescent="0.15">
      <c r="A131" s="151"/>
      <c r="B131" s="151"/>
      <c r="C131" s="154"/>
      <c r="D131" s="155"/>
      <c r="E131" s="151"/>
      <c r="F131" s="152"/>
      <c r="G131" s="153"/>
      <c r="H131" s="151"/>
      <c r="I131" s="151"/>
      <c r="J131" s="151"/>
      <c r="K131" s="151"/>
      <c r="L131" s="151"/>
      <c r="M131" s="151"/>
      <c r="N131" s="151"/>
      <c r="O131" s="151"/>
      <c r="P131" s="15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row>
    <row r="132" spans="1:51" x14ac:dyDescent="0.15">
      <c r="A132" s="151"/>
      <c r="B132" s="151"/>
      <c r="C132" s="154"/>
      <c r="D132" s="155"/>
      <c r="E132" s="151"/>
      <c r="F132" s="152"/>
      <c r="G132" s="153"/>
      <c r="H132" s="151"/>
      <c r="I132" s="151"/>
      <c r="J132" s="151"/>
      <c r="K132" s="151"/>
      <c r="L132" s="151"/>
      <c r="M132" s="151"/>
      <c r="N132" s="151"/>
      <c r="O132" s="151"/>
      <c r="P132" s="15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row>
    <row r="133" spans="1:51" x14ac:dyDescent="0.15">
      <c r="A133" s="151"/>
      <c r="B133" s="151"/>
      <c r="C133" s="154"/>
      <c r="D133" s="155"/>
      <c r="E133" s="151"/>
      <c r="F133" s="152"/>
      <c r="G133" s="153"/>
      <c r="H133" s="151"/>
      <c r="I133" s="151"/>
      <c r="J133" s="151"/>
      <c r="K133" s="151"/>
      <c r="L133" s="151"/>
      <c r="M133" s="151"/>
      <c r="N133" s="151"/>
      <c r="O133" s="151"/>
      <c r="P133" s="15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row>
    <row r="134" spans="1:51" x14ac:dyDescent="0.15">
      <c r="A134" s="151"/>
      <c r="B134" s="151"/>
      <c r="C134" s="154"/>
      <c r="D134" s="155"/>
      <c r="E134" s="151"/>
      <c r="F134" s="152"/>
      <c r="G134" s="153"/>
      <c r="H134" s="151"/>
      <c r="I134" s="151"/>
      <c r="J134" s="151"/>
      <c r="K134" s="151"/>
      <c r="L134" s="151"/>
      <c r="M134" s="151"/>
      <c r="N134" s="151"/>
      <c r="O134" s="151"/>
      <c r="P134" s="15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row>
    <row r="135" spans="1:51" x14ac:dyDescent="0.15">
      <c r="A135" s="151"/>
      <c r="B135" s="151"/>
      <c r="C135" s="154"/>
      <c r="D135" s="155"/>
      <c r="E135" s="151"/>
      <c r="F135" s="152"/>
      <c r="G135" s="153"/>
      <c r="H135" s="151"/>
      <c r="I135" s="151"/>
      <c r="J135" s="151"/>
      <c r="K135" s="151"/>
      <c r="L135" s="151"/>
      <c r="M135" s="151"/>
      <c r="N135" s="151"/>
      <c r="O135" s="151"/>
      <c r="P135" s="15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row>
    <row r="136" spans="1:51" x14ac:dyDescent="0.15">
      <c r="A136" s="151"/>
      <c r="B136" s="151"/>
      <c r="C136" s="154"/>
      <c r="D136" s="155"/>
      <c r="E136" s="151"/>
      <c r="F136" s="152"/>
      <c r="G136" s="153"/>
      <c r="H136" s="151"/>
      <c r="I136" s="151"/>
      <c r="J136" s="151"/>
      <c r="K136" s="151"/>
      <c r="L136" s="151"/>
      <c r="M136" s="151"/>
      <c r="N136" s="151"/>
      <c r="O136" s="151"/>
      <c r="P136" s="15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row>
    <row r="137" spans="1:51" x14ac:dyDescent="0.15">
      <c r="A137" s="151"/>
      <c r="B137" s="151"/>
      <c r="C137" s="154"/>
      <c r="D137" s="155"/>
      <c r="E137" s="151"/>
      <c r="F137" s="152"/>
      <c r="G137" s="153"/>
      <c r="H137" s="151"/>
      <c r="I137" s="151"/>
      <c r="J137" s="151"/>
      <c r="K137" s="151"/>
      <c r="L137" s="151"/>
      <c r="M137" s="151"/>
      <c r="N137" s="151"/>
      <c r="O137" s="151"/>
      <c r="P137" s="15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row>
    <row r="138" spans="1:51" x14ac:dyDescent="0.15">
      <c r="A138" s="151"/>
      <c r="B138" s="151"/>
      <c r="C138" s="154"/>
      <c r="D138" s="155"/>
      <c r="E138" s="151"/>
      <c r="F138" s="152"/>
      <c r="G138" s="153"/>
      <c r="H138" s="151"/>
      <c r="I138" s="151"/>
      <c r="J138" s="151"/>
      <c r="K138" s="151"/>
      <c r="L138" s="151"/>
      <c r="M138" s="151"/>
      <c r="N138" s="151"/>
      <c r="O138" s="151"/>
      <c r="P138" s="15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row>
    <row r="139" spans="1:51" x14ac:dyDescent="0.15">
      <c r="A139" s="151"/>
      <c r="B139" s="151"/>
      <c r="C139" s="154"/>
      <c r="D139" s="155"/>
      <c r="E139" s="151"/>
      <c r="F139" s="152"/>
      <c r="G139" s="153"/>
      <c r="H139" s="151"/>
      <c r="I139" s="151"/>
      <c r="J139" s="151"/>
      <c r="K139" s="151"/>
      <c r="L139" s="151"/>
      <c r="M139" s="151"/>
      <c r="N139" s="151"/>
      <c r="O139" s="151"/>
      <c r="P139" s="15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row>
    <row r="140" spans="1:51" x14ac:dyDescent="0.15">
      <c r="A140" s="151"/>
      <c r="B140" s="151"/>
      <c r="C140" s="154"/>
      <c r="D140" s="155"/>
      <c r="E140" s="151"/>
      <c r="F140" s="152"/>
      <c r="G140" s="153"/>
      <c r="H140" s="151"/>
      <c r="I140" s="151"/>
      <c r="J140" s="151"/>
      <c r="K140" s="151"/>
      <c r="L140" s="151"/>
      <c r="M140" s="151"/>
      <c r="N140" s="151"/>
      <c r="O140" s="151"/>
      <c r="P140" s="15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row>
    <row r="141" spans="1:51" x14ac:dyDescent="0.15">
      <c r="A141" s="151"/>
      <c r="B141" s="151"/>
      <c r="C141" s="154"/>
      <c r="D141" s="155"/>
      <c r="E141" s="151"/>
      <c r="F141" s="152"/>
      <c r="G141" s="153"/>
      <c r="H141" s="151"/>
      <c r="I141" s="151"/>
      <c r="J141" s="151"/>
      <c r="K141" s="151"/>
      <c r="L141" s="151"/>
      <c r="M141" s="151"/>
      <c r="N141" s="151"/>
      <c r="O141" s="151"/>
      <c r="P141" s="15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row>
    <row r="142" spans="1:51" x14ac:dyDescent="0.15">
      <c r="A142" s="151"/>
      <c r="B142" s="151"/>
      <c r="C142" s="154"/>
      <c r="D142" s="155"/>
      <c r="E142" s="151"/>
      <c r="F142" s="152"/>
      <c r="G142" s="153"/>
      <c r="H142" s="151"/>
      <c r="I142" s="151"/>
      <c r="J142" s="151"/>
      <c r="K142" s="151"/>
      <c r="L142" s="151"/>
      <c r="M142" s="151"/>
      <c r="N142" s="151"/>
      <c r="O142" s="151"/>
      <c r="P142" s="15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row>
    <row r="143" spans="1:51" x14ac:dyDescent="0.15">
      <c r="A143" s="151"/>
      <c r="B143" s="151"/>
      <c r="C143" s="154"/>
      <c r="D143" s="155"/>
      <c r="E143" s="151"/>
      <c r="F143" s="152"/>
      <c r="G143" s="153"/>
      <c r="H143" s="151"/>
      <c r="I143" s="151"/>
      <c r="J143" s="151"/>
      <c r="K143" s="151"/>
      <c r="L143" s="151"/>
      <c r="M143" s="151"/>
      <c r="N143" s="151"/>
      <c r="O143" s="151"/>
      <c r="P143" s="15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row>
    <row r="144" spans="1:51" x14ac:dyDescent="0.15">
      <c r="A144" s="151"/>
      <c r="B144" s="151"/>
      <c r="C144" s="154"/>
      <c r="D144" s="155"/>
      <c r="E144" s="151"/>
      <c r="F144" s="152"/>
      <c r="G144" s="153"/>
      <c r="H144" s="151"/>
      <c r="I144" s="151"/>
      <c r="J144" s="151"/>
      <c r="K144" s="151"/>
      <c r="L144" s="151"/>
      <c r="M144" s="151"/>
      <c r="N144" s="151"/>
      <c r="O144" s="151"/>
      <c r="P144" s="15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row>
    <row r="145" spans="1:51" x14ac:dyDescent="0.15">
      <c r="A145" s="151"/>
      <c r="B145" s="151"/>
      <c r="C145" s="154"/>
      <c r="D145" s="155"/>
      <c r="E145" s="151"/>
      <c r="F145" s="152"/>
      <c r="G145" s="153"/>
      <c r="H145" s="151"/>
      <c r="I145" s="151"/>
      <c r="J145" s="151"/>
      <c r="K145" s="151"/>
      <c r="L145" s="151"/>
      <c r="M145" s="151"/>
      <c r="N145" s="151"/>
      <c r="O145" s="151"/>
      <c r="P145" s="15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row>
    <row r="146" spans="1:51" x14ac:dyDescent="0.15">
      <c r="A146" s="151"/>
      <c r="B146" s="151"/>
      <c r="C146" s="154"/>
      <c r="D146" s="155"/>
      <c r="E146" s="151"/>
      <c r="F146" s="152"/>
      <c r="G146" s="153"/>
      <c r="H146" s="151"/>
      <c r="I146" s="151"/>
      <c r="J146" s="151"/>
      <c r="K146" s="151"/>
      <c r="L146" s="151"/>
      <c r="M146" s="151"/>
      <c r="N146" s="151"/>
      <c r="O146" s="151"/>
      <c r="P146" s="15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row>
    <row r="147" spans="1:51" x14ac:dyDescent="0.15">
      <c r="A147" s="151"/>
      <c r="B147" s="151"/>
      <c r="C147" s="154"/>
      <c r="D147" s="155"/>
      <c r="E147" s="151"/>
      <c r="F147" s="152"/>
      <c r="G147" s="153"/>
      <c r="H147" s="151"/>
      <c r="I147" s="151"/>
      <c r="J147" s="151"/>
      <c r="K147" s="151"/>
      <c r="L147" s="151"/>
      <c r="M147" s="151"/>
      <c r="N147" s="151"/>
      <c r="O147" s="151"/>
      <c r="P147" s="15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row>
    <row r="148" spans="1:51" x14ac:dyDescent="0.15">
      <c r="A148" s="151"/>
      <c r="B148" s="151"/>
      <c r="C148" s="154"/>
      <c r="D148" s="155"/>
      <c r="E148" s="151"/>
      <c r="F148" s="152"/>
      <c r="G148" s="153"/>
      <c r="H148" s="151"/>
      <c r="I148" s="151"/>
      <c r="J148" s="151"/>
      <c r="K148" s="151"/>
      <c r="L148" s="151"/>
      <c r="M148" s="151"/>
      <c r="N148" s="151"/>
      <c r="O148" s="151"/>
      <c r="P148" s="15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row>
    <row r="149" spans="1:51" x14ac:dyDescent="0.15">
      <c r="A149" s="151"/>
      <c r="B149" s="151"/>
      <c r="C149" s="154"/>
      <c r="D149" s="155"/>
      <c r="E149" s="151"/>
      <c r="F149" s="152"/>
      <c r="G149" s="153"/>
      <c r="H149" s="151"/>
      <c r="I149" s="151"/>
      <c r="J149" s="151"/>
      <c r="K149" s="151"/>
      <c r="L149" s="151"/>
      <c r="M149" s="151"/>
      <c r="N149" s="151"/>
      <c r="O149" s="151"/>
      <c r="P149" s="15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row>
    <row r="150" spans="1:51" x14ac:dyDescent="0.15">
      <c r="A150" s="151"/>
      <c r="B150" s="151"/>
      <c r="C150" s="154"/>
      <c r="D150" s="155"/>
      <c r="E150" s="151"/>
      <c r="F150" s="152"/>
      <c r="G150" s="153"/>
      <c r="H150" s="151"/>
      <c r="I150" s="151"/>
      <c r="J150" s="151"/>
      <c r="K150" s="151"/>
      <c r="L150" s="151"/>
      <c r="M150" s="151"/>
      <c r="N150" s="151"/>
      <c r="O150" s="151"/>
      <c r="P150" s="15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row>
    <row r="151" spans="1:51" x14ac:dyDescent="0.15">
      <c r="A151" s="151"/>
      <c r="B151" s="151"/>
      <c r="C151" s="154"/>
      <c r="D151" s="155"/>
      <c r="E151" s="151"/>
      <c r="F151" s="152"/>
      <c r="G151" s="153"/>
      <c r="H151" s="151"/>
      <c r="I151" s="151"/>
      <c r="J151" s="151"/>
      <c r="K151" s="151"/>
      <c r="L151" s="151"/>
      <c r="M151" s="151"/>
      <c r="N151" s="151"/>
      <c r="O151" s="151"/>
      <c r="P151" s="15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row>
    <row r="152" spans="1:51" x14ac:dyDescent="0.15">
      <c r="A152" s="151"/>
      <c r="B152" s="151"/>
      <c r="C152" s="154"/>
      <c r="D152" s="155"/>
      <c r="E152" s="151"/>
      <c r="F152" s="152"/>
      <c r="G152" s="153"/>
      <c r="H152" s="151"/>
      <c r="I152" s="151"/>
      <c r="J152" s="151"/>
      <c r="K152" s="151"/>
      <c r="L152" s="151"/>
      <c r="M152" s="151"/>
      <c r="N152" s="151"/>
      <c r="O152" s="151"/>
      <c r="P152" s="15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row>
    <row r="153" spans="1:51" x14ac:dyDescent="0.15">
      <c r="A153" s="151"/>
      <c r="B153" s="151"/>
      <c r="C153" s="154"/>
      <c r="D153" s="155"/>
      <c r="E153" s="151"/>
      <c r="F153" s="152"/>
      <c r="G153" s="153"/>
      <c r="H153" s="151"/>
      <c r="I153" s="151"/>
      <c r="J153" s="151"/>
      <c r="K153" s="151"/>
      <c r="L153" s="151"/>
      <c r="M153" s="151"/>
      <c r="N153" s="151"/>
      <c r="O153" s="151"/>
      <c r="P153" s="15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row>
    <row r="154" spans="1:51" x14ac:dyDescent="0.15">
      <c r="A154" s="151"/>
      <c r="B154" s="151"/>
      <c r="C154" s="154"/>
      <c r="D154" s="155"/>
      <c r="E154" s="151"/>
      <c r="F154" s="152"/>
      <c r="G154" s="153"/>
      <c r="H154" s="151"/>
      <c r="I154" s="151"/>
      <c r="J154" s="151"/>
      <c r="K154" s="151"/>
      <c r="L154" s="151"/>
      <c r="M154" s="151"/>
      <c r="N154" s="151"/>
      <c r="O154" s="151"/>
      <c r="P154" s="15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row>
    <row r="155" spans="1:51" x14ac:dyDescent="0.15">
      <c r="A155" s="151"/>
      <c r="B155" s="151"/>
      <c r="C155" s="154"/>
      <c r="D155" s="155"/>
      <c r="E155" s="151"/>
      <c r="F155" s="152"/>
      <c r="G155" s="153"/>
      <c r="H155" s="151"/>
      <c r="I155" s="151"/>
      <c r="J155" s="151"/>
      <c r="K155" s="151"/>
      <c r="L155" s="151"/>
      <c r="M155" s="151"/>
      <c r="N155" s="151"/>
      <c r="O155" s="151"/>
      <c r="P155" s="15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row>
    <row r="156" spans="1:51" x14ac:dyDescent="0.15">
      <c r="A156" s="151"/>
      <c r="B156" s="151"/>
      <c r="C156" s="154"/>
      <c r="D156" s="155"/>
      <c r="E156" s="151"/>
      <c r="F156" s="152"/>
      <c r="G156" s="153"/>
      <c r="H156" s="151"/>
      <c r="I156" s="151"/>
      <c r="J156" s="151"/>
      <c r="K156" s="151"/>
      <c r="L156" s="151"/>
      <c r="M156" s="151"/>
      <c r="N156" s="151"/>
      <c r="O156" s="151"/>
      <c r="P156" s="15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row>
    <row r="157" spans="1:51" x14ac:dyDescent="0.15">
      <c r="A157" s="151"/>
      <c r="B157" s="151"/>
      <c r="C157" s="154"/>
      <c r="D157" s="155"/>
      <c r="E157" s="151"/>
      <c r="F157" s="152"/>
      <c r="G157" s="153"/>
      <c r="H157" s="151"/>
      <c r="I157" s="151"/>
      <c r="J157" s="151"/>
      <c r="K157" s="151"/>
      <c r="L157" s="151"/>
      <c r="M157" s="151"/>
      <c r="N157" s="151"/>
      <c r="O157" s="151"/>
      <c r="P157" s="15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row>
    <row r="158" spans="1:51" x14ac:dyDescent="0.15">
      <c r="A158" s="151"/>
      <c r="B158" s="151"/>
      <c r="C158" s="154"/>
      <c r="D158" s="155"/>
      <c r="E158" s="151"/>
      <c r="F158" s="152"/>
      <c r="G158" s="153"/>
      <c r="H158" s="151"/>
      <c r="I158" s="151"/>
      <c r="J158" s="151"/>
      <c r="K158" s="151"/>
      <c r="L158" s="151"/>
      <c r="M158" s="151"/>
      <c r="N158" s="151"/>
      <c r="O158" s="151"/>
      <c r="P158" s="15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row>
    <row r="159" spans="1:51" x14ac:dyDescent="0.15">
      <c r="A159" s="151"/>
      <c r="B159" s="151"/>
      <c r="C159" s="154"/>
      <c r="D159" s="155"/>
      <c r="E159" s="151"/>
      <c r="F159" s="152"/>
      <c r="G159" s="153"/>
      <c r="H159" s="151"/>
      <c r="I159" s="151"/>
      <c r="J159" s="151"/>
      <c r="K159" s="151"/>
      <c r="L159" s="151"/>
      <c r="M159" s="151"/>
      <c r="N159" s="151"/>
      <c r="O159" s="151"/>
      <c r="P159" s="15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row>
    <row r="160" spans="1:51" x14ac:dyDescent="0.15">
      <c r="A160" s="151"/>
      <c r="B160" s="151"/>
      <c r="C160" s="154"/>
      <c r="D160" s="155"/>
      <c r="E160" s="151"/>
      <c r="F160" s="152"/>
      <c r="G160" s="153"/>
      <c r="H160" s="151"/>
      <c r="I160" s="151"/>
      <c r="J160" s="151"/>
      <c r="K160" s="151"/>
      <c r="L160" s="151"/>
      <c r="M160" s="151"/>
      <c r="N160" s="151"/>
      <c r="O160" s="151"/>
      <c r="P160" s="15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row>
    <row r="161" spans="1:51" x14ac:dyDescent="0.15">
      <c r="A161" s="151"/>
      <c r="B161" s="151"/>
      <c r="C161" s="154"/>
      <c r="D161" s="155"/>
      <c r="E161" s="151"/>
      <c r="F161" s="152"/>
      <c r="G161" s="153"/>
      <c r="H161" s="151"/>
      <c r="I161" s="151"/>
      <c r="J161" s="151"/>
      <c r="K161" s="151"/>
      <c r="L161" s="151"/>
      <c r="M161" s="151"/>
      <c r="N161" s="151"/>
      <c r="O161" s="151"/>
      <c r="P161" s="15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row>
    <row r="162" spans="1:51" x14ac:dyDescent="0.15">
      <c r="A162" s="151"/>
      <c r="B162" s="151"/>
      <c r="C162" s="154"/>
      <c r="D162" s="155"/>
      <c r="E162" s="151"/>
      <c r="F162" s="152"/>
      <c r="G162" s="153"/>
      <c r="H162" s="151"/>
      <c r="I162" s="151"/>
      <c r="J162" s="151"/>
      <c r="K162" s="151"/>
      <c r="L162" s="151"/>
      <c r="M162" s="151"/>
      <c r="N162" s="151"/>
      <c r="O162" s="151"/>
      <c r="P162" s="15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row>
    <row r="163" spans="1:51" x14ac:dyDescent="0.15">
      <c r="A163" s="151"/>
      <c r="B163" s="151"/>
      <c r="C163" s="154"/>
      <c r="D163" s="155"/>
      <c r="E163" s="151"/>
      <c r="F163" s="152"/>
      <c r="G163" s="153"/>
      <c r="H163" s="151"/>
      <c r="I163" s="151"/>
      <c r="J163" s="151"/>
      <c r="K163" s="151"/>
      <c r="L163" s="151"/>
      <c r="M163" s="151"/>
      <c r="N163" s="151"/>
      <c r="O163" s="151"/>
      <c r="P163" s="15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row>
    <row r="164" spans="1:51" x14ac:dyDescent="0.15">
      <c r="A164" s="151"/>
      <c r="B164" s="151"/>
      <c r="C164" s="154"/>
      <c r="D164" s="155"/>
      <c r="E164" s="151"/>
      <c r="F164" s="152"/>
      <c r="G164" s="153"/>
      <c r="H164" s="151"/>
      <c r="I164" s="151"/>
      <c r="J164" s="151"/>
      <c r="K164" s="151"/>
      <c r="L164" s="151"/>
      <c r="M164" s="151"/>
      <c r="N164" s="151"/>
      <c r="O164" s="151"/>
      <c r="P164" s="15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row>
    <row r="165" spans="1:51" x14ac:dyDescent="0.15">
      <c r="A165" s="151"/>
      <c r="B165" s="151"/>
      <c r="C165" s="154"/>
      <c r="D165" s="155"/>
      <c r="E165" s="151"/>
      <c r="F165" s="152"/>
      <c r="G165" s="153"/>
      <c r="H165" s="151"/>
      <c r="I165" s="151"/>
      <c r="J165" s="151"/>
      <c r="K165" s="151"/>
      <c r="L165" s="151"/>
      <c r="M165" s="151"/>
      <c r="N165" s="151"/>
      <c r="O165" s="151"/>
      <c r="P165" s="15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row>
    <row r="166" spans="1:51" x14ac:dyDescent="0.15">
      <c r="A166" s="151"/>
      <c r="B166" s="151"/>
      <c r="C166" s="154"/>
      <c r="D166" s="155"/>
      <c r="E166" s="151"/>
      <c r="F166" s="152"/>
      <c r="G166" s="153"/>
      <c r="H166" s="151"/>
      <c r="I166" s="151"/>
      <c r="J166" s="151"/>
      <c r="K166" s="151"/>
      <c r="L166" s="151"/>
      <c r="M166" s="151"/>
      <c r="N166" s="151"/>
      <c r="O166" s="151"/>
      <c r="P166" s="15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row>
    <row r="167" spans="1:51" x14ac:dyDescent="0.15">
      <c r="A167" s="151"/>
      <c r="B167" s="151"/>
      <c r="C167" s="154"/>
      <c r="D167" s="155"/>
      <c r="E167" s="151"/>
      <c r="F167" s="152"/>
      <c r="G167" s="153"/>
      <c r="H167" s="151"/>
      <c r="I167" s="151"/>
      <c r="J167" s="151"/>
      <c r="K167" s="151"/>
      <c r="L167" s="151"/>
      <c r="M167" s="151"/>
      <c r="N167" s="151"/>
      <c r="O167" s="151"/>
      <c r="P167" s="15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row>
    <row r="168" spans="1:51" x14ac:dyDescent="0.15">
      <c r="A168" s="151"/>
      <c r="B168" s="151"/>
      <c r="C168" s="154"/>
      <c r="D168" s="155"/>
      <c r="E168" s="151"/>
      <c r="F168" s="152"/>
      <c r="G168" s="153"/>
      <c r="H168" s="151"/>
      <c r="I168" s="151"/>
      <c r="J168" s="151"/>
      <c r="K168" s="151"/>
      <c r="L168" s="151"/>
      <c r="M168" s="151"/>
      <c r="N168" s="151"/>
      <c r="O168" s="151"/>
      <c r="P168" s="15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row>
    <row r="169" spans="1:51" x14ac:dyDescent="0.15">
      <c r="A169" s="151"/>
      <c r="B169" s="151"/>
      <c r="C169" s="154"/>
      <c r="D169" s="155"/>
      <c r="E169" s="151"/>
      <c r="F169" s="152"/>
      <c r="G169" s="153"/>
      <c r="H169" s="151"/>
      <c r="I169" s="151"/>
      <c r="J169" s="151"/>
      <c r="K169" s="151"/>
      <c r="L169" s="151"/>
      <c r="M169" s="151"/>
      <c r="N169" s="151"/>
      <c r="O169" s="151"/>
      <c r="P169" s="15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row>
    <row r="170" spans="1:51" x14ac:dyDescent="0.15">
      <c r="A170" s="151"/>
      <c r="B170" s="151"/>
      <c r="C170" s="154"/>
      <c r="D170" s="155"/>
      <c r="E170" s="151"/>
      <c r="F170" s="152"/>
      <c r="G170" s="153"/>
      <c r="H170" s="151"/>
      <c r="I170" s="151"/>
      <c r="J170" s="151"/>
      <c r="K170" s="151"/>
      <c r="L170" s="151"/>
      <c r="M170" s="151"/>
      <c r="N170" s="151"/>
      <c r="O170" s="151"/>
      <c r="P170" s="15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row>
    <row r="171" spans="1:51" x14ac:dyDescent="0.15">
      <c r="A171" s="151"/>
      <c r="B171" s="151"/>
      <c r="C171" s="154"/>
      <c r="D171" s="155"/>
      <c r="E171" s="151"/>
      <c r="F171" s="152"/>
      <c r="G171" s="153"/>
      <c r="H171" s="151"/>
      <c r="I171" s="151"/>
      <c r="J171" s="151"/>
      <c r="K171" s="151"/>
      <c r="L171" s="151"/>
      <c r="M171" s="151"/>
      <c r="N171" s="151"/>
      <c r="O171" s="151"/>
      <c r="P171" s="15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row>
    <row r="172" spans="1:51" x14ac:dyDescent="0.15">
      <c r="A172" s="151"/>
      <c r="B172" s="151"/>
      <c r="C172" s="154"/>
      <c r="D172" s="155"/>
      <c r="E172" s="151"/>
      <c r="F172" s="152"/>
      <c r="G172" s="153"/>
      <c r="H172" s="151"/>
      <c r="I172" s="151"/>
      <c r="J172" s="151"/>
      <c r="K172" s="151"/>
      <c r="L172" s="151"/>
      <c r="M172" s="151"/>
      <c r="N172" s="151"/>
      <c r="O172" s="151"/>
      <c r="P172" s="15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row>
    <row r="173" spans="1:51" x14ac:dyDescent="0.15">
      <c r="A173" s="151"/>
      <c r="B173" s="151"/>
      <c r="C173" s="154"/>
      <c r="D173" s="155"/>
      <c r="E173" s="151"/>
      <c r="F173" s="152"/>
      <c r="G173" s="153"/>
      <c r="H173" s="151"/>
      <c r="I173" s="151"/>
      <c r="J173" s="151"/>
      <c r="K173" s="151"/>
      <c r="L173" s="151"/>
      <c r="M173" s="151"/>
      <c r="N173" s="151"/>
      <c r="O173" s="151"/>
      <c r="P173" s="15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row>
    <row r="174" spans="1:51" x14ac:dyDescent="0.15">
      <c r="A174" s="151"/>
      <c r="B174" s="151"/>
      <c r="C174" s="154"/>
      <c r="D174" s="155"/>
      <c r="E174" s="151"/>
      <c r="F174" s="152"/>
      <c r="G174" s="153"/>
      <c r="H174" s="151"/>
      <c r="I174" s="151"/>
      <c r="J174" s="151"/>
      <c r="K174" s="151"/>
      <c r="L174" s="151"/>
      <c r="M174" s="151"/>
      <c r="N174" s="151"/>
      <c r="O174" s="151"/>
      <c r="P174" s="15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row>
    <row r="175" spans="1:51" x14ac:dyDescent="0.15">
      <c r="A175" s="151"/>
      <c r="B175" s="151"/>
      <c r="C175" s="154"/>
      <c r="D175" s="155"/>
      <c r="E175" s="151"/>
      <c r="F175" s="152"/>
      <c r="G175" s="153"/>
      <c r="H175" s="151"/>
      <c r="I175" s="151"/>
      <c r="J175" s="151"/>
      <c r="K175" s="151"/>
      <c r="L175" s="151"/>
      <c r="M175" s="151"/>
      <c r="N175" s="151"/>
      <c r="O175" s="151"/>
      <c r="P175" s="15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row>
    <row r="176" spans="1:51" x14ac:dyDescent="0.15">
      <c r="A176" s="151"/>
      <c r="B176" s="151"/>
      <c r="C176" s="154"/>
      <c r="D176" s="155"/>
      <c r="E176" s="151"/>
      <c r="F176" s="152"/>
      <c r="G176" s="153"/>
      <c r="H176" s="151"/>
      <c r="I176" s="151"/>
      <c r="J176" s="151"/>
      <c r="K176" s="151"/>
      <c r="L176" s="151"/>
      <c r="M176" s="151"/>
      <c r="N176" s="151"/>
      <c r="O176" s="151"/>
      <c r="P176" s="15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row>
    <row r="177" spans="1:51" x14ac:dyDescent="0.15">
      <c r="A177" s="151"/>
      <c r="B177" s="151"/>
      <c r="C177" s="154"/>
      <c r="D177" s="155"/>
      <c r="E177" s="151"/>
      <c r="F177" s="152"/>
      <c r="G177" s="153"/>
      <c r="H177" s="151"/>
      <c r="I177" s="151"/>
      <c r="J177" s="151"/>
      <c r="K177" s="151"/>
      <c r="L177" s="151"/>
      <c r="M177" s="151"/>
      <c r="N177" s="151"/>
      <c r="O177" s="151"/>
      <c r="P177" s="15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row>
    <row r="178" spans="1:51" x14ac:dyDescent="0.15">
      <c r="A178" s="151"/>
      <c r="B178" s="151"/>
      <c r="C178" s="154"/>
      <c r="D178" s="155"/>
      <c r="E178" s="151"/>
      <c r="F178" s="152"/>
      <c r="G178" s="153"/>
      <c r="H178" s="151"/>
      <c r="I178" s="151"/>
      <c r="J178" s="151"/>
      <c r="K178" s="151"/>
      <c r="L178" s="151"/>
      <c r="M178" s="151"/>
      <c r="N178" s="151"/>
      <c r="O178" s="151"/>
      <c r="P178" s="15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row>
    <row r="179" spans="1:51" x14ac:dyDescent="0.15">
      <c r="A179" s="151"/>
      <c r="B179" s="151"/>
      <c r="C179" s="154"/>
      <c r="D179" s="155"/>
      <c r="E179" s="151"/>
      <c r="F179" s="152"/>
      <c r="G179" s="153"/>
      <c r="H179" s="151"/>
      <c r="I179" s="151"/>
      <c r="J179" s="151"/>
      <c r="K179" s="151"/>
      <c r="L179" s="151"/>
      <c r="M179" s="151"/>
      <c r="N179" s="151"/>
      <c r="O179" s="151"/>
      <c r="P179" s="15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row>
    <row r="180" spans="1:51" x14ac:dyDescent="0.15">
      <c r="A180" s="151"/>
      <c r="B180" s="151"/>
      <c r="C180" s="154"/>
      <c r="D180" s="155"/>
      <c r="E180" s="151"/>
      <c r="F180" s="152"/>
      <c r="G180" s="153"/>
      <c r="H180" s="151"/>
      <c r="I180" s="151"/>
      <c r="J180" s="151"/>
      <c r="K180" s="151"/>
      <c r="L180" s="151"/>
      <c r="M180" s="151"/>
      <c r="N180" s="151"/>
      <c r="O180" s="151"/>
      <c r="P180" s="15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row>
    <row r="181" spans="1:51" x14ac:dyDescent="0.15">
      <c r="A181" s="151"/>
      <c r="B181" s="151"/>
      <c r="C181" s="154"/>
      <c r="D181" s="155"/>
      <c r="E181" s="151"/>
      <c r="F181" s="152"/>
      <c r="G181" s="153"/>
      <c r="H181" s="151"/>
      <c r="I181" s="151"/>
      <c r="J181" s="151"/>
      <c r="K181" s="151"/>
      <c r="L181" s="151"/>
      <c r="M181" s="151"/>
      <c r="N181" s="151"/>
      <c r="O181" s="151"/>
      <c r="P181" s="15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row>
    <row r="182" spans="1:51" x14ac:dyDescent="0.15">
      <c r="A182" s="151"/>
      <c r="B182" s="151"/>
      <c r="C182" s="154"/>
      <c r="D182" s="155"/>
      <c r="E182" s="151"/>
      <c r="F182" s="152"/>
      <c r="G182" s="153"/>
      <c r="H182" s="151"/>
      <c r="I182" s="151"/>
      <c r="J182" s="151"/>
      <c r="K182" s="151"/>
      <c r="L182" s="151"/>
      <c r="M182" s="151"/>
      <c r="N182" s="151"/>
      <c r="O182" s="151"/>
      <c r="P182" s="15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row>
    <row r="183" spans="1:51" x14ac:dyDescent="0.15">
      <c r="A183" s="151"/>
      <c r="B183" s="151"/>
      <c r="C183" s="154"/>
      <c r="D183" s="155"/>
      <c r="E183" s="151"/>
      <c r="F183" s="152"/>
      <c r="G183" s="153"/>
      <c r="H183" s="151"/>
      <c r="I183" s="151"/>
      <c r="J183" s="151"/>
      <c r="K183" s="151"/>
      <c r="L183" s="151"/>
      <c r="M183" s="151"/>
      <c r="N183" s="151"/>
      <c r="O183" s="151"/>
      <c r="P183" s="15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row>
    <row r="184" spans="1:51" x14ac:dyDescent="0.15">
      <c r="A184" s="151"/>
      <c r="B184" s="151"/>
      <c r="C184" s="154"/>
      <c r="D184" s="155"/>
      <c r="E184" s="151"/>
      <c r="F184" s="152"/>
      <c r="G184" s="153"/>
      <c r="H184" s="151"/>
      <c r="I184" s="151"/>
      <c r="J184" s="151"/>
      <c r="K184" s="151"/>
      <c r="L184" s="151"/>
      <c r="M184" s="151"/>
      <c r="N184" s="151"/>
      <c r="O184" s="151"/>
      <c r="P184" s="15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row>
    <row r="185" spans="1:51" x14ac:dyDescent="0.15">
      <c r="A185" s="151"/>
      <c r="B185" s="151"/>
      <c r="C185" s="154"/>
      <c r="D185" s="155"/>
      <c r="E185" s="151"/>
      <c r="F185" s="152"/>
      <c r="G185" s="153"/>
      <c r="H185" s="151"/>
      <c r="I185" s="151"/>
      <c r="J185" s="151"/>
      <c r="K185" s="151"/>
      <c r="L185" s="151"/>
      <c r="M185" s="151"/>
      <c r="N185" s="151"/>
      <c r="O185" s="151"/>
      <c r="P185" s="15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row>
    <row r="186" spans="1:51" x14ac:dyDescent="0.15">
      <c r="A186" s="151"/>
      <c r="B186" s="151"/>
      <c r="C186" s="154"/>
      <c r="D186" s="155"/>
      <c r="E186" s="151"/>
      <c r="F186" s="152"/>
      <c r="G186" s="153"/>
      <c r="H186" s="151"/>
      <c r="I186" s="151"/>
      <c r="J186" s="151"/>
      <c r="K186" s="151"/>
      <c r="L186" s="151"/>
      <c r="M186" s="151"/>
      <c r="N186" s="151"/>
      <c r="O186" s="151"/>
      <c r="P186" s="15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row>
    <row r="187" spans="1:51" x14ac:dyDescent="0.15">
      <c r="A187" s="151"/>
      <c r="B187" s="151"/>
      <c r="C187" s="154"/>
      <c r="D187" s="155"/>
      <c r="E187" s="151"/>
      <c r="F187" s="152"/>
      <c r="G187" s="153"/>
      <c r="H187" s="151"/>
      <c r="I187" s="151"/>
      <c r="J187" s="151"/>
      <c r="K187" s="151"/>
      <c r="L187" s="151"/>
      <c r="M187" s="151"/>
      <c r="N187" s="151"/>
      <c r="O187" s="151"/>
      <c r="P187" s="15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row>
    <row r="188" spans="1:51" x14ac:dyDescent="0.15">
      <c r="A188" s="151"/>
      <c r="B188" s="151"/>
      <c r="C188" s="154"/>
      <c r="D188" s="155"/>
      <c r="E188" s="151"/>
      <c r="F188" s="152"/>
      <c r="G188" s="153"/>
      <c r="H188" s="151"/>
      <c r="I188" s="151"/>
      <c r="J188" s="151"/>
      <c r="K188" s="151"/>
      <c r="L188" s="151"/>
      <c r="M188" s="151"/>
      <c r="N188" s="151"/>
      <c r="O188" s="151"/>
      <c r="P188" s="15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row>
    <row r="189" spans="1:51" x14ac:dyDescent="0.15">
      <c r="A189" s="151"/>
      <c r="B189" s="151"/>
      <c r="C189" s="154"/>
      <c r="D189" s="155"/>
      <c r="E189" s="151"/>
      <c r="F189" s="152"/>
      <c r="G189" s="153"/>
      <c r="H189" s="151"/>
      <c r="I189" s="151"/>
      <c r="J189" s="151"/>
      <c r="K189" s="151"/>
      <c r="L189" s="151"/>
      <c r="M189" s="151"/>
      <c r="N189" s="151"/>
      <c r="O189" s="151"/>
      <c r="P189" s="15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row>
    <row r="190" spans="1:51" x14ac:dyDescent="0.15">
      <c r="A190" s="151"/>
      <c r="B190" s="151"/>
      <c r="C190" s="154"/>
      <c r="D190" s="155"/>
      <c r="E190" s="151"/>
      <c r="F190" s="152"/>
      <c r="G190" s="153"/>
      <c r="H190" s="151"/>
      <c r="I190" s="151"/>
      <c r="J190" s="151"/>
      <c r="K190" s="151"/>
      <c r="L190" s="151"/>
      <c r="M190" s="151"/>
      <c r="N190" s="151"/>
      <c r="O190" s="151"/>
      <c r="P190" s="15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row>
    <row r="191" spans="1:51" x14ac:dyDescent="0.15">
      <c r="A191" s="151"/>
      <c r="B191" s="151"/>
      <c r="C191" s="154"/>
      <c r="D191" s="155"/>
      <c r="E191" s="151"/>
      <c r="F191" s="152"/>
      <c r="G191" s="153"/>
      <c r="H191" s="151"/>
      <c r="I191" s="151"/>
      <c r="J191" s="151"/>
      <c r="K191" s="151"/>
      <c r="L191" s="151"/>
      <c r="M191" s="151"/>
      <c r="N191" s="151"/>
      <c r="O191" s="151"/>
      <c r="P191" s="15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row>
    <row r="192" spans="1:51" x14ac:dyDescent="0.15">
      <c r="A192" s="151"/>
      <c r="B192" s="151"/>
      <c r="C192" s="154"/>
      <c r="D192" s="155"/>
      <c r="E192" s="151"/>
      <c r="F192" s="152"/>
      <c r="G192" s="153"/>
      <c r="H192" s="151"/>
      <c r="I192" s="151"/>
      <c r="J192" s="151"/>
      <c r="K192" s="151"/>
      <c r="L192" s="151"/>
      <c r="M192" s="151"/>
      <c r="N192" s="151"/>
      <c r="O192" s="151"/>
      <c r="P192" s="15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row>
    <row r="193" spans="1:51" x14ac:dyDescent="0.15">
      <c r="A193" s="151"/>
      <c r="B193" s="151"/>
      <c r="C193" s="154"/>
      <c r="D193" s="155"/>
      <c r="E193" s="151"/>
      <c r="F193" s="152"/>
      <c r="G193" s="153"/>
      <c r="H193" s="151"/>
      <c r="I193" s="151"/>
      <c r="J193" s="151"/>
      <c r="K193" s="151"/>
      <c r="L193" s="151"/>
      <c r="M193" s="151"/>
      <c r="N193" s="151"/>
      <c r="O193" s="151"/>
      <c r="P193" s="15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row>
    <row r="194" spans="1:51" x14ac:dyDescent="0.15">
      <c r="A194" s="151"/>
      <c r="B194" s="151"/>
      <c r="C194" s="154"/>
      <c r="D194" s="155"/>
      <c r="E194" s="151"/>
      <c r="F194" s="152"/>
      <c r="G194" s="153"/>
      <c r="H194" s="151"/>
      <c r="I194" s="151"/>
      <c r="J194" s="151"/>
      <c r="K194" s="151"/>
      <c r="L194" s="151"/>
      <c r="M194" s="151"/>
      <c r="N194" s="151"/>
      <c r="O194" s="151"/>
      <c r="P194" s="15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row>
    <row r="195" spans="1:51" x14ac:dyDescent="0.15">
      <c r="A195" s="151"/>
      <c r="B195" s="151"/>
      <c r="C195" s="154"/>
      <c r="D195" s="155"/>
      <c r="E195" s="151"/>
      <c r="F195" s="152"/>
      <c r="G195" s="153"/>
      <c r="H195" s="151"/>
      <c r="I195" s="151"/>
      <c r="J195" s="151"/>
      <c r="K195" s="151"/>
      <c r="L195" s="151"/>
      <c r="M195" s="151"/>
      <c r="N195" s="151"/>
      <c r="O195" s="151"/>
      <c r="P195" s="15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row>
    <row r="196" spans="1:51" x14ac:dyDescent="0.15">
      <c r="A196" s="151"/>
      <c r="B196" s="151"/>
      <c r="C196" s="154"/>
      <c r="D196" s="155"/>
      <c r="E196" s="151"/>
      <c r="F196" s="152"/>
      <c r="G196" s="153"/>
      <c r="H196" s="151"/>
      <c r="I196" s="151"/>
      <c r="J196" s="151"/>
      <c r="K196" s="151"/>
      <c r="L196" s="151"/>
      <c r="M196" s="151"/>
      <c r="N196" s="151"/>
      <c r="O196" s="151"/>
      <c r="P196" s="15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row>
    <row r="197" spans="1:51" x14ac:dyDescent="0.15">
      <c r="A197" s="151"/>
      <c r="B197" s="151"/>
      <c r="C197" s="154"/>
      <c r="D197" s="155"/>
      <c r="E197" s="151"/>
      <c r="F197" s="152"/>
      <c r="G197" s="153"/>
      <c r="H197" s="151"/>
      <c r="I197" s="151"/>
      <c r="J197" s="151"/>
      <c r="K197" s="151"/>
      <c r="L197" s="151"/>
      <c r="M197" s="151"/>
      <c r="N197" s="151"/>
      <c r="O197" s="151"/>
      <c r="P197" s="15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row>
    <row r="198" spans="1:51" x14ac:dyDescent="0.15">
      <c r="A198" s="151"/>
      <c r="B198" s="151"/>
      <c r="C198" s="154"/>
      <c r="D198" s="155"/>
      <c r="E198" s="151"/>
      <c r="F198" s="152"/>
      <c r="G198" s="153"/>
      <c r="H198" s="151"/>
      <c r="I198" s="151"/>
      <c r="J198" s="151"/>
      <c r="K198" s="151"/>
      <c r="L198" s="151"/>
      <c r="M198" s="151"/>
      <c r="N198" s="151"/>
      <c r="O198" s="151"/>
      <c r="P198" s="15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row>
    <row r="199" spans="1:51" x14ac:dyDescent="0.15">
      <c r="A199" s="151"/>
      <c r="B199" s="151"/>
      <c r="C199" s="154"/>
      <c r="D199" s="155"/>
      <c r="E199" s="151"/>
      <c r="F199" s="152"/>
      <c r="G199" s="153"/>
      <c r="H199" s="151"/>
      <c r="I199" s="151"/>
      <c r="J199" s="151"/>
      <c r="K199" s="151"/>
      <c r="L199" s="151"/>
      <c r="M199" s="151"/>
      <c r="N199" s="151"/>
      <c r="O199" s="151"/>
      <c r="P199" s="15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row>
    <row r="200" spans="1:51" x14ac:dyDescent="0.15">
      <c r="A200" s="151"/>
      <c r="B200" s="151"/>
      <c r="C200" s="154"/>
      <c r="D200" s="155"/>
      <c r="E200" s="151"/>
      <c r="F200" s="152"/>
      <c r="G200" s="153"/>
      <c r="H200" s="151"/>
      <c r="I200" s="151"/>
      <c r="J200" s="151"/>
      <c r="K200" s="151"/>
      <c r="L200" s="151"/>
      <c r="M200" s="151"/>
      <c r="N200" s="151"/>
      <c r="O200" s="151"/>
      <c r="P200" s="15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row>
    <row r="201" spans="1:51" x14ac:dyDescent="0.15">
      <c r="A201" s="151"/>
      <c r="B201" s="151"/>
      <c r="C201" s="154"/>
      <c r="D201" s="155"/>
      <c r="E201" s="151"/>
      <c r="F201" s="152"/>
      <c r="G201" s="153"/>
      <c r="H201" s="151"/>
      <c r="I201" s="151"/>
      <c r="J201" s="151"/>
      <c r="K201" s="151"/>
      <c r="L201" s="151"/>
      <c r="M201" s="151"/>
      <c r="N201" s="151"/>
      <c r="O201" s="151"/>
      <c r="P201" s="15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row>
    <row r="202" spans="1:51" x14ac:dyDescent="0.15">
      <c r="A202" s="151"/>
      <c r="B202" s="151"/>
      <c r="C202" s="154"/>
      <c r="D202" s="155"/>
      <c r="E202" s="151"/>
      <c r="F202" s="152"/>
      <c r="G202" s="153"/>
      <c r="H202" s="151"/>
      <c r="I202" s="151"/>
      <c r="J202" s="151"/>
      <c r="K202" s="151"/>
      <c r="L202" s="151"/>
      <c r="M202" s="151"/>
      <c r="N202" s="151"/>
      <c r="O202" s="151"/>
      <c r="P202" s="15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row>
    <row r="203" spans="1:51" x14ac:dyDescent="0.15">
      <c r="A203" s="151"/>
      <c r="B203" s="151"/>
      <c r="C203" s="154"/>
      <c r="D203" s="155"/>
      <c r="E203" s="151"/>
      <c r="F203" s="152"/>
      <c r="G203" s="153"/>
      <c r="H203" s="151"/>
      <c r="I203" s="151"/>
      <c r="J203" s="151"/>
      <c r="K203" s="151"/>
      <c r="L203" s="151"/>
      <c r="M203" s="151"/>
      <c r="N203" s="151"/>
      <c r="O203" s="151"/>
      <c r="P203" s="15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row>
    <row r="204" spans="1:51" x14ac:dyDescent="0.15">
      <c r="A204" s="151"/>
      <c r="B204" s="151"/>
      <c r="C204" s="154"/>
      <c r="D204" s="155"/>
      <c r="E204" s="151"/>
      <c r="F204" s="152"/>
      <c r="G204" s="153"/>
      <c r="H204" s="151"/>
      <c r="I204" s="151"/>
      <c r="J204" s="151"/>
      <c r="K204" s="151"/>
      <c r="L204" s="151"/>
      <c r="M204" s="151"/>
      <c r="N204" s="151"/>
      <c r="O204" s="151"/>
      <c r="P204" s="15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row>
    <row r="205" spans="1:51" x14ac:dyDescent="0.15">
      <c r="A205" s="151"/>
      <c r="B205" s="151"/>
      <c r="C205" s="154"/>
      <c r="D205" s="155"/>
      <c r="E205" s="151"/>
      <c r="F205" s="152"/>
      <c r="G205" s="153"/>
      <c r="H205" s="151"/>
      <c r="I205" s="151"/>
      <c r="J205" s="151"/>
      <c r="K205" s="151"/>
      <c r="L205" s="151"/>
      <c r="M205" s="151"/>
      <c r="N205" s="151"/>
      <c r="O205" s="151"/>
      <c r="P205" s="15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row>
    <row r="206" spans="1:51" x14ac:dyDescent="0.15">
      <c r="A206" s="151"/>
      <c r="B206" s="151"/>
      <c r="C206" s="154"/>
      <c r="D206" s="155"/>
      <c r="E206" s="151"/>
      <c r="F206" s="152"/>
      <c r="G206" s="153"/>
      <c r="H206" s="151"/>
      <c r="I206" s="151"/>
      <c r="J206" s="151"/>
      <c r="K206" s="151"/>
      <c r="L206" s="151"/>
      <c r="M206" s="151"/>
      <c r="N206" s="151"/>
      <c r="O206" s="151"/>
      <c r="P206" s="15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row>
    <row r="207" spans="1:51" x14ac:dyDescent="0.15">
      <c r="A207" s="151"/>
      <c r="B207" s="151"/>
      <c r="C207" s="154"/>
      <c r="D207" s="155"/>
      <c r="E207" s="151"/>
      <c r="F207" s="152"/>
      <c r="G207" s="153"/>
      <c r="H207" s="151"/>
      <c r="I207" s="151"/>
      <c r="J207" s="151"/>
      <c r="K207" s="151"/>
      <c r="L207" s="151"/>
      <c r="M207" s="151"/>
      <c r="N207" s="151"/>
      <c r="O207" s="151"/>
      <c r="P207" s="15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row>
    <row r="208" spans="1:51" x14ac:dyDescent="0.15">
      <c r="A208" s="151"/>
      <c r="B208" s="151"/>
      <c r="C208" s="154"/>
      <c r="D208" s="155"/>
      <c r="E208" s="151"/>
      <c r="F208" s="152"/>
      <c r="G208" s="153"/>
      <c r="H208" s="151"/>
      <c r="I208" s="151"/>
      <c r="J208" s="151"/>
      <c r="K208" s="151"/>
      <c r="L208" s="151"/>
      <c r="M208" s="151"/>
      <c r="N208" s="151"/>
      <c r="O208" s="151"/>
      <c r="P208" s="15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row>
    <row r="209" spans="1:51" x14ac:dyDescent="0.15">
      <c r="A209" s="151"/>
      <c r="B209" s="151"/>
      <c r="C209" s="154"/>
      <c r="D209" s="155"/>
      <c r="E209" s="151"/>
      <c r="F209" s="152"/>
      <c r="G209" s="153"/>
      <c r="H209" s="151"/>
      <c r="I209" s="151"/>
      <c r="J209" s="151"/>
      <c r="K209" s="151"/>
      <c r="L209" s="151"/>
      <c r="M209" s="151"/>
      <c r="N209" s="151"/>
      <c r="O209" s="151"/>
      <c r="P209" s="15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row>
    <row r="210" spans="1:51" x14ac:dyDescent="0.15">
      <c r="A210" s="151"/>
      <c r="B210" s="151"/>
      <c r="C210" s="154"/>
      <c r="D210" s="155"/>
      <c r="E210" s="151"/>
      <c r="F210" s="152"/>
      <c r="G210" s="153"/>
      <c r="H210" s="151"/>
      <c r="I210" s="151"/>
      <c r="J210" s="151"/>
      <c r="K210" s="151"/>
      <c r="L210" s="151"/>
      <c r="M210" s="151"/>
      <c r="N210" s="151"/>
      <c r="O210" s="151"/>
      <c r="P210" s="15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row>
    <row r="211" spans="1:51" x14ac:dyDescent="0.15">
      <c r="A211" s="151"/>
      <c r="B211" s="151"/>
      <c r="C211" s="154"/>
      <c r="D211" s="155"/>
      <c r="E211" s="151"/>
      <c r="F211" s="152"/>
      <c r="G211" s="153"/>
      <c r="H211" s="151"/>
      <c r="I211" s="151"/>
      <c r="J211" s="151"/>
      <c r="K211" s="151"/>
      <c r="L211" s="151"/>
      <c r="M211" s="151"/>
      <c r="N211" s="151"/>
      <c r="O211" s="151"/>
      <c r="P211" s="15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row>
    <row r="212" spans="1:51" x14ac:dyDescent="0.15">
      <c r="A212" s="151"/>
      <c r="B212" s="151"/>
      <c r="C212" s="154"/>
      <c r="D212" s="155"/>
      <c r="E212" s="151"/>
      <c r="F212" s="152"/>
      <c r="G212" s="153"/>
      <c r="H212" s="151"/>
      <c r="I212" s="151"/>
      <c r="J212" s="151"/>
      <c r="K212" s="151"/>
      <c r="L212" s="151"/>
      <c r="M212" s="151"/>
      <c r="N212" s="151"/>
      <c r="O212" s="151"/>
      <c r="P212" s="15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row>
    <row r="213" spans="1:51" x14ac:dyDescent="0.15">
      <c r="A213" s="151"/>
      <c r="B213" s="151"/>
      <c r="C213" s="154"/>
      <c r="D213" s="155"/>
      <c r="E213" s="151"/>
      <c r="F213" s="152"/>
      <c r="G213" s="153"/>
      <c r="H213" s="151"/>
      <c r="I213" s="151"/>
      <c r="J213" s="151"/>
      <c r="K213" s="151"/>
      <c r="L213" s="151"/>
      <c r="M213" s="151"/>
      <c r="N213" s="151"/>
      <c r="O213" s="151"/>
      <c r="P213" s="15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row>
    <row r="214" spans="1:51" x14ac:dyDescent="0.15">
      <c r="A214" s="151"/>
      <c r="B214" s="151"/>
      <c r="C214" s="154"/>
      <c r="D214" s="155"/>
      <c r="E214" s="151"/>
      <c r="F214" s="152"/>
      <c r="G214" s="153"/>
      <c r="H214" s="151"/>
      <c r="I214" s="151"/>
      <c r="J214" s="151"/>
      <c r="K214" s="151"/>
      <c r="L214" s="151"/>
      <c r="M214" s="151"/>
      <c r="N214" s="151"/>
      <c r="O214" s="151"/>
      <c r="P214" s="15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row>
    <row r="215" spans="1:51" x14ac:dyDescent="0.15">
      <c r="A215" s="151"/>
      <c r="B215" s="151"/>
      <c r="C215" s="154"/>
      <c r="D215" s="155"/>
      <c r="E215" s="151"/>
      <c r="F215" s="152"/>
      <c r="G215" s="153"/>
      <c r="H215" s="151"/>
      <c r="I215" s="151"/>
      <c r="J215" s="151"/>
      <c r="K215" s="151"/>
      <c r="L215" s="151"/>
      <c r="M215" s="151"/>
      <c r="N215" s="151"/>
      <c r="O215" s="151"/>
      <c r="P215" s="15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row>
    <row r="216" spans="1:51" x14ac:dyDescent="0.15">
      <c r="A216" s="151"/>
      <c r="B216" s="151"/>
      <c r="C216" s="154"/>
      <c r="D216" s="155"/>
      <c r="E216" s="151"/>
      <c r="F216" s="152"/>
      <c r="G216" s="153"/>
      <c r="H216" s="151"/>
      <c r="I216" s="151"/>
      <c r="J216" s="151"/>
      <c r="K216" s="151"/>
      <c r="L216" s="151"/>
      <c r="M216" s="151"/>
      <c r="N216" s="151"/>
      <c r="O216" s="151"/>
      <c r="P216" s="15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row>
    <row r="217" spans="1:51" x14ac:dyDescent="0.15">
      <c r="A217" s="151"/>
      <c r="B217" s="151"/>
      <c r="C217" s="154"/>
      <c r="D217" s="155"/>
      <c r="E217" s="151"/>
      <c r="F217" s="152"/>
      <c r="G217" s="153"/>
      <c r="H217" s="151"/>
      <c r="I217" s="151"/>
      <c r="J217" s="151"/>
      <c r="K217" s="151"/>
      <c r="L217" s="151"/>
      <c r="M217" s="151"/>
      <c r="N217" s="151"/>
      <c r="O217" s="151"/>
      <c r="P217" s="15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row>
    <row r="218" spans="1:51" x14ac:dyDescent="0.15">
      <c r="A218" s="151"/>
      <c r="B218" s="151"/>
      <c r="C218" s="154"/>
      <c r="D218" s="155"/>
      <c r="E218" s="151"/>
      <c r="F218" s="152"/>
      <c r="G218" s="153"/>
      <c r="H218" s="151"/>
      <c r="I218" s="151"/>
      <c r="J218" s="151"/>
      <c r="K218" s="151"/>
      <c r="L218" s="151"/>
      <c r="M218" s="151"/>
      <c r="N218" s="151"/>
      <c r="O218" s="151"/>
      <c r="P218" s="15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row>
    <row r="219" spans="1:51" x14ac:dyDescent="0.15">
      <c r="A219" s="151"/>
      <c r="B219" s="151"/>
      <c r="C219" s="154"/>
      <c r="D219" s="155"/>
      <c r="E219" s="151"/>
      <c r="F219" s="152"/>
      <c r="G219" s="153"/>
      <c r="H219" s="151"/>
      <c r="I219" s="151"/>
      <c r="J219" s="151"/>
      <c r="K219" s="151"/>
      <c r="L219" s="151"/>
      <c r="M219" s="151"/>
      <c r="N219" s="151"/>
      <c r="O219" s="151"/>
      <c r="P219" s="15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row>
    <row r="220" spans="1:51" x14ac:dyDescent="0.15">
      <c r="A220" s="151"/>
      <c r="B220" s="151"/>
      <c r="C220" s="154"/>
      <c r="D220" s="155"/>
      <c r="E220" s="151"/>
      <c r="F220" s="152"/>
      <c r="G220" s="153"/>
      <c r="H220" s="151"/>
      <c r="I220" s="151"/>
      <c r="J220" s="151"/>
      <c r="K220" s="151"/>
      <c r="L220" s="151"/>
      <c r="M220" s="151"/>
      <c r="N220" s="151"/>
      <c r="O220" s="151"/>
      <c r="P220" s="15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row>
    <row r="221" spans="1:51" x14ac:dyDescent="0.15">
      <c r="A221" s="151"/>
      <c r="B221" s="151"/>
      <c r="C221" s="154"/>
      <c r="D221" s="155"/>
      <c r="E221" s="151"/>
      <c r="F221" s="152"/>
      <c r="G221" s="153"/>
      <c r="H221" s="151"/>
      <c r="I221" s="151"/>
      <c r="J221" s="151"/>
      <c r="K221" s="151"/>
      <c r="L221" s="151"/>
      <c r="M221" s="151"/>
      <c r="N221" s="151"/>
      <c r="O221" s="151"/>
      <c r="P221" s="15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row>
    <row r="222" spans="1:51" x14ac:dyDescent="0.15">
      <c r="A222" s="151"/>
      <c r="B222" s="151"/>
      <c r="C222" s="154"/>
      <c r="D222" s="155"/>
      <c r="E222" s="151"/>
      <c r="F222" s="152"/>
      <c r="G222" s="153"/>
      <c r="H222" s="151"/>
      <c r="I222" s="151"/>
      <c r="J222" s="151"/>
      <c r="K222" s="151"/>
      <c r="L222" s="151"/>
      <c r="M222" s="151"/>
      <c r="N222" s="151"/>
      <c r="O222" s="151"/>
      <c r="P222" s="15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row>
    <row r="223" spans="1:51" x14ac:dyDescent="0.15">
      <c r="A223" s="151"/>
      <c r="B223" s="151"/>
      <c r="C223" s="154"/>
      <c r="D223" s="155"/>
      <c r="E223" s="151"/>
      <c r="F223" s="152"/>
      <c r="G223" s="153"/>
      <c r="H223" s="151"/>
      <c r="I223" s="151"/>
      <c r="J223" s="151"/>
      <c r="K223" s="151"/>
      <c r="L223" s="151"/>
      <c r="M223" s="151"/>
      <c r="N223" s="151"/>
      <c r="O223" s="151"/>
      <c r="P223" s="15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row>
    <row r="224" spans="1:51" x14ac:dyDescent="0.15">
      <c r="A224" s="151"/>
      <c r="B224" s="151"/>
      <c r="C224" s="154"/>
      <c r="D224" s="155"/>
      <c r="E224" s="151"/>
      <c r="F224" s="152"/>
      <c r="G224" s="153"/>
      <c r="H224" s="151"/>
      <c r="I224" s="151"/>
      <c r="J224" s="151"/>
      <c r="K224" s="151"/>
      <c r="L224" s="151"/>
      <c r="M224" s="151"/>
      <c r="N224" s="151"/>
      <c r="O224" s="151"/>
      <c r="P224" s="15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row>
    <row r="225" spans="1:51" x14ac:dyDescent="0.15">
      <c r="A225" s="151"/>
      <c r="B225" s="151"/>
      <c r="C225" s="154"/>
      <c r="D225" s="155"/>
      <c r="E225" s="151"/>
      <c r="F225" s="152"/>
      <c r="G225" s="153"/>
      <c r="H225" s="151"/>
      <c r="I225" s="151"/>
      <c r="J225" s="151"/>
      <c r="K225" s="151"/>
      <c r="L225" s="151"/>
      <c r="M225" s="151"/>
      <c r="N225" s="151"/>
      <c r="O225" s="151"/>
      <c r="P225" s="15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row>
    <row r="226" spans="1:51" x14ac:dyDescent="0.15">
      <c r="A226" s="151"/>
      <c r="B226" s="151"/>
      <c r="C226" s="154"/>
      <c r="D226" s="155"/>
      <c r="E226" s="151"/>
      <c r="F226" s="152"/>
      <c r="G226" s="153"/>
      <c r="H226" s="151"/>
      <c r="I226" s="151"/>
      <c r="J226" s="151"/>
      <c r="K226" s="151"/>
      <c r="L226" s="151"/>
      <c r="M226" s="151"/>
      <c r="N226" s="151"/>
      <c r="O226" s="151"/>
      <c r="P226" s="15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row>
    <row r="227" spans="1:51" x14ac:dyDescent="0.15">
      <c r="A227" s="151"/>
      <c r="B227" s="151"/>
      <c r="C227" s="154"/>
      <c r="D227" s="155"/>
      <c r="E227" s="151"/>
      <c r="F227" s="152"/>
      <c r="G227" s="153"/>
      <c r="H227" s="151"/>
      <c r="I227" s="151"/>
      <c r="J227" s="151"/>
      <c r="K227" s="151"/>
      <c r="L227" s="151"/>
      <c r="M227" s="151"/>
      <c r="N227" s="151"/>
      <c r="O227" s="151"/>
      <c r="P227" s="15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row>
    <row r="228" spans="1:51" x14ac:dyDescent="0.15">
      <c r="A228" s="151"/>
      <c r="B228" s="151"/>
      <c r="C228" s="154"/>
      <c r="D228" s="155"/>
      <c r="E228" s="151"/>
      <c r="F228" s="152"/>
      <c r="G228" s="153"/>
      <c r="H228" s="151"/>
      <c r="I228" s="151"/>
      <c r="J228" s="151"/>
      <c r="K228" s="151"/>
      <c r="L228" s="151"/>
      <c r="M228" s="151"/>
      <c r="N228" s="151"/>
      <c r="O228" s="151"/>
      <c r="P228" s="15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row>
    <row r="229" spans="1:51" x14ac:dyDescent="0.15">
      <c r="A229" s="151"/>
      <c r="B229" s="151"/>
      <c r="C229" s="154"/>
      <c r="D229" s="155"/>
      <c r="E229" s="151"/>
      <c r="F229" s="152"/>
      <c r="G229" s="153"/>
      <c r="H229" s="151"/>
      <c r="I229" s="151"/>
      <c r="J229" s="151"/>
      <c r="K229" s="151"/>
      <c r="L229" s="151"/>
      <c r="M229" s="151"/>
      <c r="N229" s="151"/>
      <c r="O229" s="151"/>
      <c r="P229" s="15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row>
    <row r="230" spans="1:51" x14ac:dyDescent="0.15">
      <c r="A230" s="151"/>
      <c r="B230" s="151"/>
      <c r="C230" s="154"/>
      <c r="D230" s="155"/>
      <c r="E230" s="151"/>
      <c r="F230" s="152"/>
      <c r="G230" s="153"/>
      <c r="H230" s="151"/>
      <c r="I230" s="151"/>
      <c r="J230" s="151"/>
      <c r="K230" s="151"/>
      <c r="L230" s="151"/>
      <c r="M230" s="151"/>
      <c r="N230" s="151"/>
      <c r="O230" s="151"/>
      <c r="P230" s="15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row>
    <row r="231" spans="1:51" x14ac:dyDescent="0.15">
      <c r="A231" s="151"/>
      <c r="B231" s="151"/>
      <c r="C231" s="154"/>
      <c r="D231" s="155"/>
      <c r="E231" s="151"/>
      <c r="F231" s="152"/>
      <c r="G231" s="153"/>
      <c r="H231" s="151"/>
      <c r="I231" s="151"/>
      <c r="J231" s="151"/>
      <c r="K231" s="151"/>
      <c r="L231" s="151"/>
      <c r="M231" s="151"/>
      <c r="N231" s="151"/>
      <c r="O231" s="151"/>
      <c r="P231" s="15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row>
    <row r="232" spans="1:51" x14ac:dyDescent="0.15">
      <c r="A232" s="151"/>
      <c r="B232" s="151"/>
      <c r="C232" s="154"/>
      <c r="D232" s="155"/>
      <c r="E232" s="151"/>
      <c r="F232" s="152"/>
      <c r="G232" s="153"/>
      <c r="H232" s="151"/>
      <c r="I232" s="151"/>
      <c r="J232" s="151"/>
      <c r="K232" s="151"/>
      <c r="L232" s="151"/>
      <c r="M232" s="151"/>
      <c r="N232" s="151"/>
      <c r="O232" s="151"/>
      <c r="P232" s="15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row>
    <row r="233" spans="1:51" x14ac:dyDescent="0.15">
      <c r="A233" s="151"/>
      <c r="B233" s="151"/>
      <c r="C233" s="154"/>
      <c r="D233" s="155"/>
      <c r="E233" s="151"/>
      <c r="F233" s="152"/>
      <c r="G233" s="153"/>
      <c r="H233" s="151"/>
      <c r="I233" s="151"/>
      <c r="J233" s="151"/>
      <c r="K233" s="151"/>
      <c r="L233" s="151"/>
      <c r="M233" s="151"/>
      <c r="N233" s="151"/>
      <c r="O233" s="151"/>
      <c r="P233" s="15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row>
    <row r="234" spans="1:51" x14ac:dyDescent="0.15">
      <c r="A234" s="151"/>
      <c r="B234" s="151"/>
      <c r="C234" s="154"/>
      <c r="D234" s="155"/>
      <c r="E234" s="151"/>
      <c r="F234" s="152"/>
      <c r="G234" s="153"/>
      <c r="H234" s="151"/>
      <c r="I234" s="151"/>
      <c r="J234" s="151"/>
      <c r="K234" s="151"/>
      <c r="L234" s="151"/>
      <c r="M234" s="151"/>
      <c r="N234" s="151"/>
      <c r="O234" s="151"/>
      <c r="P234" s="15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row>
    <row r="235" spans="1:51" x14ac:dyDescent="0.15">
      <c r="A235" s="151"/>
      <c r="B235" s="151"/>
      <c r="C235" s="154"/>
      <c r="D235" s="155"/>
      <c r="E235" s="151"/>
      <c r="F235" s="152"/>
      <c r="G235" s="153"/>
      <c r="H235" s="151"/>
      <c r="I235" s="151"/>
      <c r="J235" s="151"/>
      <c r="K235" s="151"/>
      <c r="L235" s="151"/>
      <c r="M235" s="151"/>
      <c r="N235" s="151"/>
      <c r="O235" s="151"/>
      <c r="P235" s="15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row>
    <row r="236" spans="1:51" x14ac:dyDescent="0.15">
      <c r="A236" s="151"/>
      <c r="B236" s="151"/>
      <c r="C236" s="154"/>
      <c r="D236" s="155"/>
      <c r="E236" s="151"/>
      <c r="F236" s="152"/>
      <c r="G236" s="153"/>
      <c r="H236" s="151"/>
      <c r="I236" s="151"/>
      <c r="J236" s="151"/>
      <c r="K236" s="151"/>
      <c r="L236" s="151"/>
      <c r="M236" s="151"/>
      <c r="N236" s="151"/>
      <c r="O236" s="151"/>
      <c r="P236" s="15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row>
    <row r="237" spans="1:51" x14ac:dyDescent="0.15">
      <c r="A237" s="151"/>
      <c r="B237" s="151"/>
      <c r="C237" s="154"/>
      <c r="D237" s="155"/>
      <c r="E237" s="151"/>
      <c r="F237" s="152"/>
      <c r="G237" s="153"/>
      <c r="H237" s="151"/>
      <c r="I237" s="151"/>
      <c r="J237" s="151"/>
      <c r="K237" s="151"/>
      <c r="L237" s="151"/>
      <c r="M237" s="151"/>
      <c r="N237" s="151"/>
      <c r="O237" s="151"/>
      <c r="P237" s="15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row>
    <row r="238" spans="1:51" x14ac:dyDescent="0.15">
      <c r="A238" s="151"/>
      <c r="B238" s="151"/>
      <c r="C238" s="154"/>
      <c r="D238" s="155"/>
      <c r="E238" s="151"/>
      <c r="F238" s="152"/>
      <c r="G238" s="153"/>
      <c r="H238" s="151"/>
      <c r="I238" s="151"/>
      <c r="J238" s="151"/>
      <c r="K238" s="151"/>
      <c r="L238" s="151"/>
      <c r="M238" s="151"/>
      <c r="N238" s="151"/>
      <c r="O238" s="151"/>
      <c r="P238" s="15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row>
    <row r="239" spans="1:51" x14ac:dyDescent="0.15">
      <c r="A239" s="151"/>
      <c r="B239" s="151"/>
      <c r="C239" s="154"/>
      <c r="D239" s="155"/>
      <c r="E239" s="151"/>
      <c r="F239" s="152"/>
      <c r="G239" s="153"/>
      <c r="H239" s="151"/>
      <c r="I239" s="151"/>
      <c r="J239" s="151"/>
      <c r="K239" s="151"/>
      <c r="L239" s="151"/>
      <c r="M239" s="151"/>
      <c r="N239" s="151"/>
      <c r="O239" s="151"/>
      <c r="P239" s="15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row>
    <row r="240" spans="1:51" x14ac:dyDescent="0.15">
      <c r="A240" s="151"/>
      <c r="B240" s="151"/>
      <c r="C240" s="154"/>
      <c r="D240" s="155"/>
      <c r="E240" s="151"/>
      <c r="F240" s="152"/>
      <c r="G240" s="153"/>
      <c r="H240" s="151"/>
      <c r="I240" s="151"/>
      <c r="J240" s="151"/>
      <c r="K240" s="151"/>
      <c r="L240" s="151"/>
      <c r="M240" s="151"/>
      <c r="N240" s="151"/>
      <c r="O240" s="151"/>
      <c r="P240" s="15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row>
    <row r="241" spans="1:51" x14ac:dyDescent="0.15">
      <c r="A241" s="151"/>
      <c r="B241" s="151"/>
      <c r="C241" s="154"/>
      <c r="D241" s="155"/>
      <c r="E241" s="151"/>
      <c r="F241" s="152"/>
      <c r="G241" s="153"/>
      <c r="H241" s="151"/>
      <c r="I241" s="151"/>
      <c r="J241" s="151"/>
      <c r="K241" s="151"/>
      <c r="L241" s="151"/>
      <c r="M241" s="151"/>
      <c r="N241" s="151"/>
      <c r="O241" s="151"/>
      <c r="P241" s="15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row>
    <row r="242" spans="1:51" x14ac:dyDescent="0.15">
      <c r="A242" s="151"/>
      <c r="B242" s="151"/>
      <c r="C242" s="154"/>
      <c r="D242" s="155"/>
      <c r="E242" s="151"/>
      <c r="F242" s="152"/>
      <c r="G242" s="153"/>
      <c r="H242" s="151"/>
      <c r="I242" s="151"/>
      <c r="J242" s="151"/>
      <c r="K242" s="151"/>
      <c r="L242" s="151"/>
      <c r="M242" s="151"/>
      <c r="N242" s="151"/>
      <c r="O242" s="151"/>
      <c r="P242" s="15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row>
    <row r="243" spans="1:51" x14ac:dyDescent="0.15">
      <c r="A243" s="151"/>
      <c r="B243" s="151"/>
      <c r="C243" s="154"/>
      <c r="D243" s="155"/>
      <c r="E243" s="151"/>
      <c r="F243" s="152"/>
      <c r="G243" s="153"/>
      <c r="H243" s="151"/>
      <c r="I243" s="151"/>
      <c r="J243" s="151"/>
      <c r="K243" s="151"/>
      <c r="L243" s="151"/>
      <c r="M243" s="151"/>
      <c r="N243" s="151"/>
      <c r="O243" s="151"/>
      <c r="P243" s="15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row>
    <row r="244" spans="1:51" x14ac:dyDescent="0.15">
      <c r="A244" s="151"/>
      <c r="B244" s="151"/>
      <c r="C244" s="154"/>
      <c r="D244" s="155"/>
      <c r="E244" s="151"/>
      <c r="F244" s="152"/>
      <c r="G244" s="153"/>
      <c r="H244" s="151"/>
      <c r="I244" s="151"/>
      <c r="J244" s="151"/>
      <c r="K244" s="151"/>
      <c r="L244" s="151"/>
      <c r="M244" s="151"/>
      <c r="N244" s="151"/>
      <c r="O244" s="151"/>
      <c r="P244" s="15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row>
    <row r="245" spans="1:51" x14ac:dyDescent="0.15">
      <c r="A245" s="151"/>
      <c r="B245" s="151"/>
      <c r="C245" s="154"/>
      <c r="D245" s="155"/>
      <c r="E245" s="151"/>
      <c r="F245" s="152"/>
      <c r="G245" s="153"/>
      <c r="H245" s="151"/>
      <c r="I245" s="151"/>
      <c r="J245" s="151"/>
      <c r="K245" s="151"/>
      <c r="L245" s="151"/>
      <c r="M245" s="151"/>
      <c r="N245" s="151"/>
      <c r="O245" s="151"/>
      <c r="P245" s="15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row>
    <row r="246" spans="1:51" x14ac:dyDescent="0.15">
      <c r="A246" s="151"/>
      <c r="B246" s="151"/>
      <c r="C246" s="154"/>
      <c r="D246" s="155"/>
      <c r="E246" s="151"/>
      <c r="F246" s="152"/>
      <c r="G246" s="153"/>
      <c r="H246" s="151"/>
      <c r="I246" s="151"/>
      <c r="J246" s="151"/>
      <c r="K246" s="151"/>
      <c r="L246" s="151"/>
      <c r="M246" s="151"/>
      <c r="N246" s="151"/>
      <c r="O246" s="151"/>
      <c r="P246" s="15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row>
    <row r="247" spans="1:51" x14ac:dyDescent="0.15">
      <c r="A247" s="151"/>
      <c r="B247" s="151"/>
      <c r="C247" s="154"/>
      <c r="D247" s="155"/>
      <c r="E247" s="151"/>
      <c r="F247" s="152"/>
      <c r="G247" s="153"/>
      <c r="H247" s="151"/>
      <c r="I247" s="151"/>
      <c r="J247" s="151"/>
      <c r="K247" s="151"/>
      <c r="L247" s="151"/>
      <c r="M247" s="151"/>
      <c r="N247" s="151"/>
      <c r="O247" s="151"/>
      <c r="P247" s="15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row>
    <row r="248" spans="1:51" x14ac:dyDescent="0.15">
      <c r="A248" s="151"/>
      <c r="B248" s="151"/>
      <c r="C248" s="154"/>
      <c r="D248" s="155"/>
      <c r="E248" s="151"/>
      <c r="F248" s="152"/>
      <c r="G248" s="153"/>
      <c r="H248" s="151"/>
      <c r="I248" s="151"/>
      <c r="J248" s="151"/>
      <c r="K248" s="151"/>
      <c r="L248" s="151"/>
      <c r="M248" s="151"/>
      <c r="N248" s="151"/>
      <c r="O248" s="151"/>
      <c r="P248" s="15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row>
    <row r="249" spans="1:51" x14ac:dyDescent="0.15">
      <c r="A249" s="151"/>
      <c r="B249" s="151"/>
      <c r="C249" s="154"/>
      <c r="D249" s="155"/>
      <c r="E249" s="151"/>
      <c r="F249" s="152"/>
      <c r="G249" s="153"/>
      <c r="H249" s="151"/>
      <c r="I249" s="151"/>
      <c r="J249" s="151"/>
      <c r="K249" s="151"/>
      <c r="L249" s="151"/>
      <c r="M249" s="151"/>
      <c r="N249" s="151"/>
      <c r="O249" s="151"/>
      <c r="P249" s="15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row>
    <row r="250" spans="1:51" x14ac:dyDescent="0.15">
      <c r="A250" s="151"/>
      <c r="B250" s="151"/>
      <c r="C250" s="154"/>
      <c r="D250" s="155"/>
      <c r="E250" s="151"/>
      <c r="F250" s="152"/>
      <c r="G250" s="153"/>
      <c r="H250" s="151"/>
      <c r="I250" s="151"/>
      <c r="J250" s="151"/>
      <c r="K250" s="151"/>
      <c r="L250" s="151"/>
      <c r="M250" s="151"/>
      <c r="N250" s="151"/>
      <c r="O250" s="151"/>
      <c r="P250" s="15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row>
    <row r="251" spans="1:51" x14ac:dyDescent="0.15">
      <c r="A251" s="151"/>
      <c r="B251" s="151"/>
      <c r="C251" s="154"/>
      <c r="D251" s="155"/>
      <c r="E251" s="151"/>
      <c r="F251" s="152"/>
      <c r="G251" s="153"/>
      <c r="H251" s="151"/>
      <c r="I251" s="151"/>
      <c r="J251" s="151"/>
      <c r="K251" s="151"/>
      <c r="L251" s="151"/>
      <c r="M251" s="151"/>
      <c r="N251" s="151"/>
      <c r="O251" s="151"/>
      <c r="P251" s="15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row>
    <row r="252" spans="1:51" x14ac:dyDescent="0.15">
      <c r="A252" s="151"/>
      <c r="B252" s="151"/>
      <c r="C252" s="154"/>
      <c r="D252" s="155"/>
      <c r="E252" s="151"/>
      <c r="F252" s="152"/>
      <c r="G252" s="153"/>
      <c r="H252" s="151"/>
      <c r="I252" s="151"/>
      <c r="J252" s="151"/>
      <c r="K252" s="151"/>
      <c r="L252" s="151"/>
      <c r="M252" s="151"/>
      <c r="N252" s="151"/>
      <c r="O252" s="151"/>
      <c r="P252" s="15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row>
    <row r="253" spans="1:51" x14ac:dyDescent="0.15">
      <c r="A253" s="151"/>
      <c r="B253" s="151"/>
      <c r="C253" s="154"/>
      <c r="D253" s="155"/>
      <c r="E253" s="151"/>
      <c r="F253" s="152"/>
      <c r="G253" s="153"/>
      <c r="H253" s="151"/>
      <c r="I253" s="151"/>
      <c r="J253" s="151"/>
      <c r="K253" s="151"/>
      <c r="L253" s="151"/>
      <c r="M253" s="151"/>
      <c r="N253" s="151"/>
      <c r="O253" s="151"/>
      <c r="P253" s="15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row>
    <row r="254" spans="1:51" x14ac:dyDescent="0.15">
      <c r="A254" s="151"/>
      <c r="B254" s="151"/>
      <c r="C254" s="154"/>
      <c r="D254" s="155"/>
      <c r="E254" s="151"/>
      <c r="F254" s="152"/>
      <c r="G254" s="153"/>
      <c r="H254" s="151"/>
      <c r="I254" s="151"/>
      <c r="J254" s="151"/>
      <c r="K254" s="151"/>
      <c r="L254" s="151"/>
      <c r="M254" s="151"/>
      <c r="N254" s="151"/>
      <c r="O254" s="151"/>
      <c r="P254" s="15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row>
    <row r="255" spans="1:51" x14ac:dyDescent="0.15">
      <c r="A255" s="151"/>
      <c r="B255" s="151"/>
      <c r="C255" s="154"/>
      <c r="D255" s="155"/>
      <c r="E255" s="151"/>
      <c r="F255" s="152"/>
      <c r="G255" s="153"/>
      <c r="H255" s="151"/>
      <c r="I255" s="151"/>
      <c r="J255" s="151"/>
      <c r="K255" s="151"/>
      <c r="L255" s="151"/>
      <c r="M255" s="151"/>
      <c r="N255" s="151"/>
      <c r="O255" s="151"/>
      <c r="P255" s="15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row>
    <row r="256" spans="1:51" x14ac:dyDescent="0.15">
      <c r="A256" s="151"/>
      <c r="B256" s="151"/>
      <c r="C256" s="154"/>
      <c r="D256" s="155"/>
      <c r="E256" s="151"/>
      <c r="F256" s="152"/>
      <c r="G256" s="153"/>
      <c r="H256" s="151"/>
      <c r="I256" s="151"/>
      <c r="J256" s="151"/>
      <c r="K256" s="151"/>
      <c r="L256" s="151"/>
      <c r="M256" s="151"/>
      <c r="N256" s="151"/>
      <c r="O256" s="151"/>
      <c r="P256" s="15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row>
    <row r="257" spans="1:51" x14ac:dyDescent="0.15">
      <c r="A257" s="151"/>
      <c r="B257" s="151"/>
      <c r="C257" s="154"/>
      <c r="D257" s="155"/>
      <c r="E257" s="151"/>
      <c r="F257" s="152"/>
      <c r="G257" s="153"/>
      <c r="H257" s="151"/>
      <c r="I257" s="151"/>
      <c r="J257" s="151"/>
      <c r="K257" s="151"/>
      <c r="L257" s="151"/>
      <c r="M257" s="151"/>
      <c r="N257" s="151"/>
      <c r="O257" s="151"/>
      <c r="P257" s="15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row>
    <row r="258" spans="1:51" x14ac:dyDescent="0.15">
      <c r="A258" s="151"/>
      <c r="B258" s="151"/>
      <c r="C258" s="154"/>
      <c r="D258" s="155"/>
      <c r="E258" s="151"/>
      <c r="F258" s="152"/>
      <c r="G258" s="153"/>
      <c r="H258" s="151"/>
      <c r="I258" s="151"/>
      <c r="J258" s="151"/>
      <c r="K258" s="151"/>
      <c r="L258" s="151"/>
      <c r="M258" s="151"/>
      <c r="N258" s="151"/>
      <c r="O258" s="151"/>
      <c r="P258" s="15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row>
    <row r="259" spans="1:51" x14ac:dyDescent="0.15">
      <c r="A259" s="151"/>
      <c r="B259" s="151"/>
      <c r="C259" s="154"/>
      <c r="D259" s="155"/>
      <c r="E259" s="151"/>
      <c r="F259" s="152"/>
      <c r="G259" s="153"/>
      <c r="H259" s="151"/>
      <c r="I259" s="151"/>
      <c r="J259" s="151"/>
      <c r="K259" s="151"/>
      <c r="L259" s="151"/>
      <c r="M259" s="151"/>
      <c r="N259" s="151"/>
      <c r="O259" s="151"/>
      <c r="P259" s="15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row>
    <row r="260" spans="1:51" x14ac:dyDescent="0.15">
      <c r="A260" s="151"/>
      <c r="B260" s="151"/>
      <c r="C260" s="154"/>
      <c r="D260" s="155"/>
      <c r="E260" s="151"/>
      <c r="F260" s="152"/>
      <c r="G260" s="153"/>
      <c r="H260" s="151"/>
      <c r="I260" s="151"/>
      <c r="J260" s="151"/>
      <c r="K260" s="151"/>
      <c r="L260" s="151"/>
      <c r="M260" s="151"/>
      <c r="N260" s="151"/>
      <c r="O260" s="151"/>
      <c r="P260" s="15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row>
    <row r="261" spans="1:51" x14ac:dyDescent="0.15">
      <c r="A261" s="151"/>
      <c r="B261" s="151"/>
      <c r="C261" s="154"/>
      <c r="D261" s="155"/>
      <c r="E261" s="151"/>
      <c r="F261" s="152"/>
      <c r="G261" s="153"/>
      <c r="H261" s="151"/>
      <c r="I261" s="151"/>
      <c r="J261" s="151"/>
      <c r="K261" s="151"/>
      <c r="L261" s="151"/>
      <c r="M261" s="151"/>
      <c r="N261" s="151"/>
      <c r="O261" s="151"/>
      <c r="P261" s="15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row>
    <row r="262" spans="1:51" x14ac:dyDescent="0.15">
      <c r="A262" s="151"/>
      <c r="B262" s="151"/>
      <c r="C262" s="154"/>
      <c r="D262" s="155"/>
      <c r="E262" s="151"/>
      <c r="F262" s="152"/>
      <c r="G262" s="153"/>
      <c r="H262" s="151"/>
      <c r="I262" s="151"/>
      <c r="J262" s="151"/>
      <c r="K262" s="151"/>
      <c r="L262" s="151"/>
      <c r="M262" s="151"/>
      <c r="N262" s="151"/>
      <c r="O262" s="151"/>
      <c r="P262" s="15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row>
    <row r="263" spans="1:51" x14ac:dyDescent="0.15">
      <c r="A263" s="151"/>
      <c r="B263" s="151"/>
      <c r="C263" s="154"/>
      <c r="D263" s="155"/>
      <c r="E263" s="151"/>
      <c r="F263" s="152"/>
      <c r="G263" s="153"/>
      <c r="H263" s="151"/>
      <c r="I263" s="151"/>
      <c r="J263" s="151"/>
      <c r="K263" s="151"/>
      <c r="L263" s="151"/>
      <c r="M263" s="151"/>
      <c r="N263" s="151"/>
      <c r="O263" s="151"/>
      <c r="P263" s="15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row>
    <row r="264" spans="1:51" x14ac:dyDescent="0.15">
      <c r="A264" s="151"/>
      <c r="B264" s="151"/>
      <c r="C264" s="154"/>
      <c r="D264" s="155"/>
      <c r="E264" s="151"/>
      <c r="F264" s="152"/>
      <c r="G264" s="153"/>
      <c r="H264" s="151"/>
      <c r="I264" s="151"/>
      <c r="J264" s="151"/>
      <c r="K264" s="151"/>
      <c r="L264" s="151"/>
      <c r="M264" s="151"/>
      <c r="N264" s="151"/>
      <c r="O264" s="151"/>
      <c r="P264" s="15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row>
    <row r="265" spans="1:51" x14ac:dyDescent="0.15">
      <c r="A265" s="151"/>
      <c r="B265" s="151"/>
      <c r="C265" s="154"/>
      <c r="D265" s="155"/>
      <c r="E265" s="151"/>
      <c r="F265" s="152"/>
      <c r="G265" s="153"/>
      <c r="H265" s="151"/>
      <c r="I265" s="151"/>
      <c r="J265" s="151"/>
      <c r="K265" s="151"/>
      <c r="L265" s="151"/>
      <c r="M265" s="151"/>
      <c r="N265" s="151"/>
      <c r="O265" s="151"/>
      <c r="P265" s="15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row>
    <row r="266" spans="1:51" x14ac:dyDescent="0.15">
      <c r="A266" s="151"/>
      <c r="B266" s="151"/>
      <c r="C266" s="154"/>
      <c r="D266" s="155"/>
      <c r="E266" s="151"/>
      <c r="F266" s="152"/>
      <c r="G266" s="153"/>
      <c r="H266" s="151"/>
      <c r="I266" s="151"/>
      <c r="J266" s="151"/>
      <c r="K266" s="151"/>
      <c r="L266" s="151"/>
      <c r="M266" s="151"/>
      <c r="N266" s="151"/>
      <c r="O266" s="151"/>
      <c r="P266" s="15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row>
    <row r="267" spans="1:51" x14ac:dyDescent="0.15">
      <c r="A267" s="151"/>
      <c r="B267" s="151"/>
      <c r="C267" s="154"/>
      <c r="D267" s="155"/>
      <c r="E267" s="151"/>
      <c r="F267" s="152"/>
      <c r="G267" s="153"/>
      <c r="H267" s="151"/>
      <c r="I267" s="151"/>
      <c r="J267" s="151"/>
      <c r="K267" s="151"/>
      <c r="L267" s="151"/>
      <c r="M267" s="151"/>
      <c r="N267" s="151"/>
      <c r="O267" s="151"/>
      <c r="P267" s="15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row>
    <row r="268" spans="1:51" x14ac:dyDescent="0.15">
      <c r="A268" s="151"/>
      <c r="B268" s="151"/>
      <c r="C268" s="154"/>
      <c r="D268" s="155"/>
      <c r="E268" s="151"/>
      <c r="F268" s="152"/>
      <c r="G268" s="153"/>
      <c r="H268" s="151"/>
      <c r="I268" s="151"/>
      <c r="J268" s="151"/>
      <c r="K268" s="151"/>
      <c r="L268" s="151"/>
      <c r="M268" s="151"/>
      <c r="N268" s="151"/>
      <c r="O268" s="151"/>
      <c r="P268" s="15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row>
    <row r="269" spans="1:51" x14ac:dyDescent="0.15">
      <c r="A269" s="151"/>
      <c r="B269" s="151"/>
      <c r="C269" s="154"/>
      <c r="D269" s="155"/>
      <c r="E269" s="151"/>
      <c r="F269" s="152"/>
      <c r="G269" s="153"/>
      <c r="H269" s="151"/>
      <c r="I269" s="151"/>
      <c r="J269" s="151"/>
      <c r="K269" s="151"/>
      <c r="L269" s="151"/>
      <c r="M269" s="151"/>
      <c r="N269" s="151"/>
      <c r="O269" s="151"/>
      <c r="P269" s="15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row>
    <row r="270" spans="1:51" x14ac:dyDescent="0.15">
      <c r="A270" s="151"/>
      <c r="B270" s="151"/>
      <c r="C270" s="154"/>
      <c r="D270" s="155"/>
      <c r="E270" s="151"/>
      <c r="F270" s="152"/>
      <c r="G270" s="153"/>
      <c r="H270" s="151"/>
      <c r="I270" s="151"/>
      <c r="J270" s="151"/>
      <c r="K270" s="151"/>
      <c r="L270" s="151"/>
      <c r="M270" s="151"/>
      <c r="N270" s="151"/>
      <c r="O270" s="151"/>
      <c r="P270" s="15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row>
    <row r="271" spans="1:51" x14ac:dyDescent="0.15">
      <c r="A271" s="151"/>
      <c r="B271" s="151"/>
      <c r="C271" s="154"/>
      <c r="D271" s="155"/>
      <c r="E271" s="151"/>
      <c r="F271" s="152"/>
      <c r="G271" s="153"/>
      <c r="H271" s="151"/>
      <c r="I271" s="151"/>
      <c r="J271" s="151"/>
      <c r="K271" s="151"/>
      <c r="L271" s="151"/>
      <c r="M271" s="151"/>
      <c r="N271" s="151"/>
      <c r="O271" s="151"/>
      <c r="P271" s="15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row>
    <row r="272" spans="1:51" x14ac:dyDescent="0.15">
      <c r="A272" s="151"/>
      <c r="B272" s="151"/>
      <c r="C272" s="154"/>
      <c r="D272" s="155"/>
      <c r="E272" s="151"/>
      <c r="F272" s="152"/>
      <c r="G272" s="153"/>
      <c r="H272" s="151"/>
      <c r="I272" s="151"/>
      <c r="J272" s="151"/>
      <c r="K272" s="151"/>
      <c r="L272" s="151"/>
      <c r="M272" s="151"/>
      <c r="N272" s="151"/>
      <c r="O272" s="151"/>
      <c r="P272" s="15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row>
    <row r="273" spans="1:51" x14ac:dyDescent="0.15">
      <c r="A273" s="151"/>
      <c r="B273" s="151"/>
      <c r="C273" s="154"/>
      <c r="D273" s="155"/>
      <c r="E273" s="151"/>
      <c r="F273" s="152"/>
      <c r="G273" s="153"/>
      <c r="H273" s="151"/>
      <c r="I273" s="151"/>
      <c r="J273" s="151"/>
      <c r="K273" s="151"/>
      <c r="L273" s="151"/>
      <c r="M273" s="151"/>
      <c r="N273" s="151"/>
      <c r="O273" s="151"/>
      <c r="P273" s="15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row>
    <row r="274" spans="1:51" x14ac:dyDescent="0.15">
      <c r="A274" s="151"/>
      <c r="B274" s="151"/>
      <c r="C274" s="154"/>
      <c r="D274" s="155"/>
      <c r="E274" s="151"/>
      <c r="F274" s="152"/>
      <c r="G274" s="153"/>
      <c r="H274" s="151"/>
      <c r="I274" s="151"/>
      <c r="J274" s="151"/>
      <c r="K274" s="151"/>
      <c r="L274" s="151"/>
      <c r="M274" s="151"/>
      <c r="N274" s="151"/>
      <c r="O274" s="151"/>
      <c r="P274" s="15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row>
    <row r="275" spans="1:51" x14ac:dyDescent="0.15">
      <c r="A275" s="151"/>
      <c r="B275" s="151"/>
      <c r="C275" s="154"/>
      <c r="D275" s="155"/>
      <c r="E275" s="151"/>
      <c r="F275" s="152"/>
      <c r="G275" s="153"/>
      <c r="H275" s="151"/>
      <c r="I275" s="151"/>
      <c r="J275" s="151"/>
      <c r="K275" s="151"/>
      <c r="L275" s="151"/>
      <c r="M275" s="151"/>
      <c r="N275" s="151"/>
      <c r="O275" s="151"/>
      <c r="P275" s="15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row>
    <row r="276" spans="1:51" x14ac:dyDescent="0.15">
      <c r="A276" s="151"/>
      <c r="B276" s="151"/>
      <c r="C276" s="154"/>
      <c r="D276" s="155"/>
      <c r="E276" s="151"/>
      <c r="F276" s="152"/>
      <c r="G276" s="153"/>
      <c r="H276" s="151"/>
      <c r="I276" s="151"/>
      <c r="J276" s="151"/>
      <c r="K276" s="151"/>
      <c r="L276" s="151"/>
      <c r="M276" s="151"/>
      <c r="N276" s="151"/>
      <c r="O276" s="151"/>
      <c r="P276" s="15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row>
    <row r="277" spans="1:51" x14ac:dyDescent="0.15">
      <c r="A277" s="151"/>
      <c r="B277" s="151"/>
      <c r="C277" s="154"/>
      <c r="D277" s="155"/>
      <c r="E277" s="151"/>
      <c r="F277" s="152"/>
      <c r="G277" s="153"/>
      <c r="H277" s="151"/>
      <c r="I277" s="151"/>
      <c r="J277" s="151"/>
      <c r="K277" s="151"/>
      <c r="L277" s="151"/>
      <c r="M277" s="151"/>
      <c r="N277" s="151"/>
      <c r="O277" s="151"/>
      <c r="P277" s="15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row>
    <row r="278" spans="1:51" x14ac:dyDescent="0.15">
      <c r="A278" s="151"/>
      <c r="B278" s="151"/>
      <c r="C278" s="154"/>
      <c r="D278" s="155"/>
      <c r="E278" s="151"/>
      <c r="F278" s="152"/>
      <c r="G278" s="153"/>
      <c r="H278" s="151"/>
      <c r="I278" s="151"/>
      <c r="J278" s="151"/>
      <c r="K278" s="151"/>
      <c r="L278" s="151"/>
      <c r="M278" s="151"/>
      <c r="N278" s="151"/>
      <c r="O278" s="151"/>
      <c r="P278" s="15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row>
    <row r="279" spans="1:51" x14ac:dyDescent="0.15">
      <c r="A279" s="151"/>
      <c r="B279" s="151"/>
      <c r="C279" s="154"/>
      <c r="D279" s="155"/>
      <c r="E279" s="151"/>
      <c r="F279" s="152"/>
      <c r="G279" s="153"/>
      <c r="H279" s="151"/>
      <c r="I279" s="151"/>
      <c r="J279" s="151"/>
      <c r="K279" s="151"/>
      <c r="L279" s="151"/>
      <c r="M279" s="151"/>
      <c r="N279" s="151"/>
      <c r="O279" s="151"/>
      <c r="P279" s="15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row>
    <row r="280" spans="1:51" x14ac:dyDescent="0.15">
      <c r="A280" s="151"/>
      <c r="B280" s="151"/>
      <c r="C280" s="154"/>
      <c r="D280" s="155"/>
      <c r="E280" s="151"/>
      <c r="F280" s="152"/>
      <c r="G280" s="153"/>
      <c r="H280" s="151"/>
      <c r="I280" s="151"/>
      <c r="J280" s="151"/>
      <c r="K280" s="151"/>
      <c r="L280" s="151"/>
      <c r="M280" s="151"/>
      <c r="N280" s="151"/>
      <c r="O280" s="151"/>
      <c r="P280" s="15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row>
    <row r="281" spans="1:51" x14ac:dyDescent="0.15">
      <c r="A281" s="151"/>
      <c r="B281" s="151"/>
      <c r="C281" s="154"/>
      <c r="D281" s="155"/>
      <c r="E281" s="151"/>
      <c r="F281" s="152"/>
      <c r="G281" s="153"/>
      <c r="H281" s="151"/>
      <c r="I281" s="151"/>
      <c r="J281" s="151"/>
      <c r="K281" s="151"/>
      <c r="L281" s="151"/>
      <c r="M281" s="151"/>
      <c r="N281" s="151"/>
      <c r="O281" s="151"/>
      <c r="P281" s="15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row>
    <row r="282" spans="1:51" x14ac:dyDescent="0.15">
      <c r="A282" s="151"/>
      <c r="B282" s="151"/>
      <c r="C282" s="154"/>
      <c r="D282" s="155"/>
      <c r="E282" s="151"/>
      <c r="F282" s="152"/>
      <c r="G282" s="153"/>
      <c r="H282" s="151"/>
      <c r="I282" s="151"/>
      <c r="J282" s="151"/>
      <c r="K282" s="151"/>
      <c r="L282" s="151"/>
      <c r="M282" s="151"/>
      <c r="N282" s="151"/>
      <c r="O282" s="151"/>
      <c r="P282" s="15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row>
    <row r="283" spans="1:51" x14ac:dyDescent="0.15">
      <c r="A283" s="151"/>
      <c r="B283" s="151"/>
      <c r="C283" s="154"/>
      <c r="D283" s="155"/>
      <c r="E283" s="151"/>
      <c r="F283" s="152"/>
      <c r="G283" s="153"/>
      <c r="H283" s="151"/>
      <c r="I283" s="151"/>
      <c r="J283" s="151"/>
      <c r="K283" s="151"/>
      <c r="L283" s="151"/>
      <c r="M283" s="151"/>
      <c r="N283" s="151"/>
      <c r="O283" s="151"/>
      <c r="P283" s="15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row>
    <row r="284" spans="1:51" x14ac:dyDescent="0.15">
      <c r="A284" s="151"/>
      <c r="B284" s="151"/>
      <c r="C284" s="154"/>
      <c r="D284" s="155"/>
      <c r="E284" s="151"/>
      <c r="F284" s="152"/>
      <c r="G284" s="153"/>
      <c r="H284" s="151"/>
      <c r="I284" s="151"/>
      <c r="J284" s="151"/>
      <c r="K284" s="151"/>
      <c r="L284" s="151"/>
      <c r="M284" s="151"/>
      <c r="N284" s="151"/>
      <c r="O284" s="151"/>
      <c r="P284" s="15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row>
    <row r="285" spans="1:51" x14ac:dyDescent="0.15">
      <c r="A285" s="151"/>
      <c r="B285" s="151"/>
      <c r="C285" s="154"/>
      <c r="D285" s="155"/>
      <c r="E285" s="151"/>
      <c r="F285" s="152"/>
      <c r="G285" s="153"/>
      <c r="H285" s="151"/>
      <c r="I285" s="151"/>
      <c r="J285" s="151"/>
      <c r="K285" s="151"/>
      <c r="L285" s="151"/>
      <c r="M285" s="151"/>
      <c r="N285" s="151"/>
      <c r="O285" s="151"/>
      <c r="P285" s="15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row>
    <row r="286" spans="1:51" x14ac:dyDescent="0.15">
      <c r="A286" s="151"/>
      <c r="B286" s="151"/>
      <c r="C286" s="154"/>
      <c r="D286" s="155"/>
      <c r="E286" s="151"/>
      <c r="F286" s="152"/>
      <c r="G286" s="153"/>
      <c r="H286" s="151"/>
      <c r="I286" s="151"/>
      <c r="J286" s="151"/>
      <c r="K286" s="151"/>
      <c r="L286" s="151"/>
      <c r="M286" s="151"/>
      <c r="N286" s="151"/>
      <c r="O286" s="151"/>
      <c r="P286" s="15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row>
    <row r="287" spans="1:51" x14ac:dyDescent="0.15">
      <c r="A287" s="151"/>
      <c r="B287" s="151"/>
      <c r="C287" s="154"/>
      <c r="D287" s="155"/>
      <c r="E287" s="151"/>
      <c r="F287" s="152"/>
      <c r="G287" s="153"/>
      <c r="H287" s="151"/>
      <c r="I287" s="151"/>
      <c r="J287" s="151"/>
      <c r="K287" s="151"/>
      <c r="L287" s="151"/>
      <c r="M287" s="151"/>
      <c r="N287" s="151"/>
      <c r="O287" s="151"/>
      <c r="P287" s="15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row>
    <row r="288" spans="1:51" x14ac:dyDescent="0.15">
      <c r="A288" s="151"/>
      <c r="B288" s="151"/>
      <c r="C288" s="154"/>
      <c r="D288" s="155"/>
      <c r="E288" s="151"/>
      <c r="F288" s="152"/>
      <c r="G288" s="153"/>
      <c r="H288" s="151"/>
      <c r="I288" s="151"/>
      <c r="J288" s="151"/>
      <c r="K288" s="151"/>
      <c r="L288" s="151"/>
      <c r="M288" s="151"/>
      <c r="N288" s="151"/>
      <c r="O288" s="151"/>
      <c r="P288" s="15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row>
    <row r="289" spans="1:51" x14ac:dyDescent="0.15">
      <c r="A289" s="151"/>
      <c r="B289" s="151"/>
      <c r="C289" s="154"/>
      <c r="D289" s="155"/>
      <c r="E289" s="151"/>
      <c r="F289" s="152"/>
      <c r="G289" s="153"/>
      <c r="H289" s="151"/>
      <c r="I289" s="151"/>
      <c r="J289" s="151"/>
      <c r="K289" s="151"/>
      <c r="L289" s="151"/>
      <c r="M289" s="151"/>
      <c r="N289" s="151"/>
      <c r="O289" s="151"/>
      <c r="P289" s="15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row>
    <row r="290" spans="1:51" x14ac:dyDescent="0.15">
      <c r="A290" s="151"/>
      <c r="B290" s="151"/>
      <c r="C290" s="154"/>
      <c r="D290" s="155"/>
      <c r="E290" s="151"/>
      <c r="F290" s="152"/>
      <c r="G290" s="153"/>
      <c r="H290" s="151"/>
      <c r="I290" s="151"/>
      <c r="J290" s="151"/>
      <c r="K290" s="151"/>
      <c r="L290" s="151"/>
      <c r="M290" s="151"/>
      <c r="N290" s="151"/>
      <c r="O290" s="151"/>
      <c r="P290" s="15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row>
    <row r="291" spans="1:51" x14ac:dyDescent="0.15">
      <c r="A291" s="151"/>
      <c r="B291" s="151"/>
      <c r="C291" s="154"/>
      <c r="D291" s="155"/>
      <c r="E291" s="151"/>
      <c r="F291" s="152"/>
      <c r="G291" s="153"/>
      <c r="H291" s="151"/>
      <c r="I291" s="151"/>
      <c r="J291" s="151"/>
      <c r="K291" s="151"/>
      <c r="L291" s="151"/>
      <c r="M291" s="151"/>
      <c r="N291" s="151"/>
      <c r="O291" s="151"/>
      <c r="P291" s="15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row>
    <row r="292" spans="1:51" x14ac:dyDescent="0.15">
      <c r="A292" s="151"/>
      <c r="B292" s="151"/>
      <c r="C292" s="154"/>
      <c r="D292" s="155"/>
      <c r="E292" s="151"/>
      <c r="F292" s="152"/>
      <c r="G292" s="153"/>
      <c r="H292" s="151"/>
      <c r="I292" s="151"/>
      <c r="J292" s="151"/>
      <c r="K292" s="151"/>
      <c r="L292" s="151"/>
      <c r="M292" s="151"/>
      <c r="N292" s="151"/>
      <c r="O292" s="151"/>
      <c r="P292" s="15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row>
    <row r="293" spans="1:51" x14ac:dyDescent="0.15">
      <c r="A293" s="151"/>
      <c r="B293" s="151"/>
      <c r="C293" s="154"/>
      <c r="D293" s="155"/>
      <c r="E293" s="151"/>
      <c r="F293" s="152"/>
      <c r="G293" s="153"/>
      <c r="H293" s="151"/>
      <c r="I293" s="151"/>
      <c r="J293" s="151"/>
      <c r="K293" s="151"/>
      <c r="L293" s="151"/>
      <c r="M293" s="151"/>
      <c r="N293" s="151"/>
      <c r="O293" s="151"/>
      <c r="P293" s="15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row>
    <row r="294" spans="1:51" x14ac:dyDescent="0.15">
      <c r="A294" s="151"/>
      <c r="B294" s="151"/>
      <c r="C294" s="154"/>
      <c r="D294" s="155"/>
      <c r="E294" s="151"/>
      <c r="F294" s="152"/>
      <c r="G294" s="153"/>
      <c r="H294" s="151"/>
      <c r="I294" s="151"/>
      <c r="J294" s="151"/>
      <c r="K294" s="151"/>
      <c r="L294" s="151"/>
      <c r="M294" s="151"/>
      <c r="N294" s="151"/>
      <c r="O294" s="151"/>
      <c r="P294" s="15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row>
    <row r="295" spans="1:51" x14ac:dyDescent="0.15">
      <c r="A295" s="151"/>
      <c r="B295" s="151"/>
      <c r="C295" s="154"/>
      <c r="D295" s="155"/>
      <c r="E295" s="151"/>
      <c r="F295" s="152"/>
      <c r="G295" s="153"/>
      <c r="H295" s="151"/>
      <c r="I295" s="151"/>
      <c r="J295" s="151"/>
      <c r="K295" s="151"/>
      <c r="L295" s="151"/>
      <c r="M295" s="151"/>
      <c r="N295" s="151"/>
      <c r="O295" s="151"/>
      <c r="P295" s="15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row>
    <row r="296" spans="1:51" x14ac:dyDescent="0.15">
      <c r="A296" s="151"/>
      <c r="B296" s="151"/>
      <c r="C296" s="154"/>
      <c r="D296" s="155"/>
      <c r="E296" s="151"/>
      <c r="F296" s="152"/>
      <c r="G296" s="153"/>
      <c r="H296" s="151"/>
      <c r="I296" s="151"/>
      <c r="J296" s="151"/>
      <c r="K296" s="151"/>
      <c r="L296" s="151"/>
      <c r="M296" s="151"/>
      <c r="N296" s="151"/>
      <c r="O296" s="151"/>
      <c r="P296" s="15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row>
    <row r="297" spans="1:51" x14ac:dyDescent="0.15">
      <c r="A297" s="151"/>
      <c r="B297" s="151"/>
      <c r="C297" s="154"/>
      <c r="D297" s="155"/>
      <c r="E297" s="151"/>
      <c r="F297" s="152"/>
      <c r="G297" s="153"/>
      <c r="H297" s="151"/>
      <c r="I297" s="151"/>
      <c r="J297" s="151"/>
      <c r="K297" s="151"/>
      <c r="L297" s="151"/>
      <c r="M297" s="151"/>
      <c r="N297" s="151"/>
      <c r="O297" s="151"/>
      <c r="P297" s="15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row>
    <row r="298" spans="1:51" x14ac:dyDescent="0.15">
      <c r="A298" s="151"/>
      <c r="B298" s="151"/>
      <c r="C298" s="154"/>
      <c r="D298" s="155"/>
      <c r="E298" s="151"/>
      <c r="F298" s="152"/>
      <c r="G298" s="153"/>
      <c r="H298" s="151"/>
      <c r="I298" s="151"/>
      <c r="J298" s="151"/>
      <c r="K298" s="151"/>
      <c r="L298" s="151"/>
      <c r="M298" s="151"/>
      <c r="N298" s="151"/>
      <c r="O298" s="151"/>
      <c r="P298" s="15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row>
    <row r="299" spans="1:51" x14ac:dyDescent="0.15">
      <c r="A299" s="151"/>
      <c r="B299" s="151"/>
      <c r="C299" s="154"/>
      <c r="D299" s="155"/>
      <c r="E299" s="151"/>
      <c r="F299" s="152"/>
      <c r="G299" s="153"/>
      <c r="H299" s="151"/>
      <c r="I299" s="151"/>
      <c r="J299" s="151"/>
      <c r="K299" s="151"/>
      <c r="L299" s="151"/>
      <c r="M299" s="151"/>
      <c r="N299" s="151"/>
      <c r="O299" s="151"/>
      <c r="P299" s="15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row>
    <row r="300" spans="1:51" x14ac:dyDescent="0.15">
      <c r="A300" s="151"/>
      <c r="B300" s="151"/>
      <c r="C300" s="154"/>
      <c r="D300" s="155"/>
      <c r="E300" s="151"/>
      <c r="F300" s="152"/>
      <c r="G300" s="153"/>
      <c r="H300" s="151"/>
      <c r="I300" s="151"/>
      <c r="J300" s="151"/>
      <c r="K300" s="151"/>
      <c r="L300" s="151"/>
      <c r="M300" s="151"/>
      <c r="N300" s="151"/>
      <c r="O300" s="151"/>
      <c r="P300" s="15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row>
    <row r="301" spans="1:51" x14ac:dyDescent="0.15">
      <c r="A301" s="151"/>
      <c r="B301" s="151"/>
      <c r="C301" s="154"/>
      <c r="D301" s="155"/>
      <c r="E301" s="151"/>
      <c r="F301" s="152"/>
      <c r="G301" s="153"/>
      <c r="H301" s="151"/>
      <c r="I301" s="151"/>
      <c r="J301" s="151"/>
      <c r="K301" s="151"/>
      <c r="L301" s="151"/>
      <c r="M301" s="151"/>
      <c r="N301" s="151"/>
      <c r="O301" s="151"/>
      <c r="P301" s="15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row>
    <row r="302" spans="1:51" x14ac:dyDescent="0.15">
      <c r="A302" s="151"/>
      <c r="B302" s="151"/>
      <c r="C302" s="154"/>
      <c r="D302" s="155"/>
      <c r="E302" s="151"/>
      <c r="F302" s="152"/>
      <c r="G302" s="153"/>
      <c r="H302" s="151"/>
      <c r="I302" s="151"/>
      <c r="J302" s="151"/>
      <c r="K302" s="151"/>
      <c r="L302" s="151"/>
      <c r="M302" s="151"/>
      <c r="N302" s="151"/>
      <c r="O302" s="151"/>
      <c r="P302" s="15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row>
    <row r="303" spans="1:51" x14ac:dyDescent="0.15">
      <c r="A303" s="151"/>
      <c r="B303" s="151"/>
      <c r="C303" s="154"/>
      <c r="D303" s="155"/>
      <c r="E303" s="151"/>
      <c r="F303" s="152"/>
      <c r="G303" s="153"/>
      <c r="H303" s="151"/>
      <c r="I303" s="151"/>
      <c r="J303" s="151"/>
      <c r="K303" s="151"/>
      <c r="L303" s="151"/>
      <c r="M303" s="151"/>
      <c r="N303" s="151"/>
      <c r="O303" s="151"/>
      <c r="P303" s="15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row>
    <row r="304" spans="1:51" x14ac:dyDescent="0.15">
      <c r="A304" s="151"/>
      <c r="B304" s="151"/>
      <c r="C304" s="154"/>
      <c r="D304" s="155"/>
      <c r="E304" s="151"/>
      <c r="F304" s="152"/>
      <c r="G304" s="153"/>
      <c r="H304" s="151"/>
      <c r="I304" s="151"/>
      <c r="J304" s="151"/>
      <c r="K304" s="151"/>
      <c r="L304" s="151"/>
      <c r="M304" s="151"/>
      <c r="N304" s="151"/>
      <c r="O304" s="151"/>
      <c r="P304" s="15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row>
    <row r="305" spans="1:51" x14ac:dyDescent="0.15">
      <c r="A305" s="151"/>
      <c r="B305" s="151"/>
      <c r="C305" s="154"/>
      <c r="D305" s="155"/>
      <c r="E305" s="151"/>
      <c r="F305" s="152"/>
      <c r="G305" s="153"/>
      <c r="H305" s="151"/>
      <c r="I305" s="151"/>
      <c r="J305" s="151"/>
      <c r="K305" s="151"/>
      <c r="L305" s="151"/>
      <c r="M305" s="151"/>
      <c r="N305" s="151"/>
      <c r="O305" s="151"/>
      <c r="P305" s="15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row>
    <row r="306" spans="1:51" x14ac:dyDescent="0.15">
      <c r="A306" s="151"/>
      <c r="B306" s="151"/>
      <c r="C306" s="154"/>
      <c r="D306" s="155"/>
      <c r="E306" s="151"/>
      <c r="F306" s="152"/>
      <c r="G306" s="153"/>
      <c r="H306" s="151"/>
      <c r="I306" s="151"/>
      <c r="J306" s="151"/>
      <c r="K306" s="151"/>
      <c r="L306" s="151"/>
      <c r="M306" s="151"/>
      <c r="N306" s="151"/>
      <c r="O306" s="151"/>
      <c r="P306" s="15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row>
    <row r="307" spans="1:51" x14ac:dyDescent="0.15">
      <c r="A307" s="151"/>
      <c r="B307" s="151"/>
      <c r="C307" s="154"/>
      <c r="D307" s="155"/>
      <c r="E307" s="151"/>
      <c r="F307" s="152"/>
      <c r="G307" s="153"/>
      <c r="H307" s="151"/>
      <c r="I307" s="151"/>
      <c r="J307" s="151"/>
      <c r="K307" s="151"/>
      <c r="L307" s="151"/>
      <c r="M307" s="151"/>
      <c r="N307" s="151"/>
      <c r="O307" s="151"/>
      <c r="P307" s="15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row>
    <row r="308" spans="1:51" x14ac:dyDescent="0.15">
      <c r="A308" s="151"/>
      <c r="B308" s="151"/>
      <c r="C308" s="154"/>
      <c r="D308" s="155"/>
      <c r="E308" s="151"/>
      <c r="F308" s="152"/>
      <c r="G308" s="153"/>
      <c r="H308" s="151"/>
      <c r="I308" s="151"/>
      <c r="J308" s="151"/>
      <c r="K308" s="151"/>
      <c r="L308" s="151"/>
      <c r="M308" s="151"/>
      <c r="N308" s="151"/>
      <c r="O308" s="151"/>
      <c r="P308" s="15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row>
    <row r="309" spans="1:51" x14ac:dyDescent="0.15">
      <c r="A309" s="151"/>
      <c r="B309" s="151"/>
      <c r="C309" s="154"/>
      <c r="D309" s="155"/>
      <c r="E309" s="151"/>
      <c r="F309" s="152"/>
      <c r="G309" s="153"/>
      <c r="H309" s="151"/>
      <c r="I309" s="151"/>
      <c r="J309" s="151"/>
      <c r="K309" s="151"/>
      <c r="L309" s="151"/>
      <c r="M309" s="151"/>
      <c r="N309" s="151"/>
      <c r="O309" s="151"/>
      <c r="P309" s="15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row>
    <row r="310" spans="1:51" x14ac:dyDescent="0.15">
      <c r="A310" s="151"/>
      <c r="B310" s="151"/>
      <c r="C310" s="154"/>
      <c r="D310" s="155"/>
      <c r="E310" s="151"/>
      <c r="F310" s="152"/>
      <c r="G310" s="153"/>
      <c r="H310" s="151"/>
      <c r="I310" s="151"/>
      <c r="J310" s="151"/>
      <c r="K310" s="151"/>
      <c r="L310" s="151"/>
      <c r="M310" s="151"/>
      <c r="N310" s="151"/>
      <c r="O310" s="151"/>
      <c r="P310" s="15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row>
    <row r="311" spans="1:51" x14ac:dyDescent="0.15">
      <c r="A311" s="151"/>
      <c r="B311" s="151"/>
      <c r="C311" s="154"/>
      <c r="D311" s="155"/>
      <c r="E311" s="151"/>
      <c r="F311" s="152"/>
      <c r="G311" s="153"/>
      <c r="H311" s="151"/>
      <c r="I311" s="151"/>
      <c r="J311" s="151"/>
      <c r="K311" s="151"/>
      <c r="L311" s="151"/>
      <c r="M311" s="151"/>
      <c r="N311" s="151"/>
      <c r="O311" s="151"/>
      <c r="P311" s="15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row>
    <row r="312" spans="1:51" x14ac:dyDescent="0.15">
      <c r="A312" s="151"/>
      <c r="B312" s="151"/>
      <c r="C312" s="154"/>
      <c r="D312" s="155"/>
      <c r="E312" s="151"/>
      <c r="F312" s="152"/>
      <c r="G312" s="153"/>
      <c r="H312" s="151"/>
      <c r="I312" s="151"/>
      <c r="J312" s="151"/>
      <c r="K312" s="151"/>
      <c r="L312" s="151"/>
      <c r="M312" s="151"/>
      <c r="N312" s="151"/>
      <c r="O312" s="151"/>
      <c r="P312" s="15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row>
    <row r="313" spans="1:51" x14ac:dyDescent="0.15">
      <c r="A313" s="151"/>
      <c r="B313" s="151"/>
      <c r="C313" s="154"/>
      <c r="D313" s="155"/>
      <c r="E313" s="151"/>
      <c r="F313" s="152"/>
      <c r="G313" s="153"/>
      <c r="H313" s="151"/>
      <c r="I313" s="151"/>
      <c r="J313" s="151"/>
      <c r="K313" s="151"/>
      <c r="L313" s="151"/>
      <c r="M313" s="151"/>
      <c r="N313" s="151"/>
      <c r="O313" s="151"/>
      <c r="P313" s="15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row>
    <row r="314" spans="1:51" x14ac:dyDescent="0.15">
      <c r="A314" s="151"/>
      <c r="B314" s="151"/>
      <c r="C314" s="154"/>
      <c r="D314" s="155"/>
      <c r="E314" s="151"/>
      <c r="F314" s="152"/>
      <c r="G314" s="153"/>
      <c r="H314" s="151"/>
      <c r="I314" s="151"/>
      <c r="J314" s="151"/>
      <c r="K314" s="151"/>
      <c r="L314" s="151"/>
      <c r="M314" s="151"/>
      <c r="N314" s="151"/>
      <c r="O314" s="151"/>
      <c r="P314" s="15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row>
    <row r="315" spans="1:51" x14ac:dyDescent="0.15">
      <c r="A315" s="151"/>
      <c r="B315" s="151"/>
      <c r="C315" s="154"/>
      <c r="D315" s="155"/>
      <c r="E315" s="151"/>
      <c r="F315" s="152"/>
      <c r="G315" s="153"/>
      <c r="H315" s="151"/>
      <c r="I315" s="151"/>
      <c r="J315" s="151"/>
      <c r="K315" s="151"/>
      <c r="L315" s="151"/>
      <c r="M315" s="151"/>
      <c r="N315" s="151"/>
      <c r="O315" s="151"/>
      <c r="P315" s="151"/>
    </row>
    <row r="316" spans="1:51" x14ac:dyDescent="0.15">
      <c r="A316" s="151"/>
      <c r="B316" s="151"/>
      <c r="C316" s="154"/>
      <c r="D316" s="155"/>
      <c r="E316" s="151"/>
      <c r="F316" s="152"/>
      <c r="G316" s="153"/>
      <c r="H316" s="151"/>
      <c r="I316" s="151"/>
      <c r="J316" s="151"/>
      <c r="K316" s="151"/>
      <c r="L316" s="151"/>
      <c r="M316" s="151"/>
      <c r="N316" s="151"/>
      <c r="O316" s="151"/>
      <c r="P316" s="151"/>
    </row>
    <row r="317" spans="1:51" x14ac:dyDescent="0.15">
      <c r="A317" s="151"/>
      <c r="B317" s="151"/>
      <c r="C317" s="154"/>
      <c r="D317" s="155"/>
      <c r="E317" s="151"/>
      <c r="F317" s="152"/>
      <c r="G317" s="153"/>
      <c r="H317" s="151"/>
      <c r="I317" s="151"/>
      <c r="J317" s="151"/>
      <c r="K317" s="151"/>
      <c r="L317" s="151"/>
      <c r="M317" s="151"/>
      <c r="N317" s="151"/>
      <c r="O317" s="151"/>
      <c r="P317" s="151"/>
    </row>
    <row r="318" spans="1:51" x14ac:dyDescent="0.15">
      <c r="A318" s="151"/>
      <c r="B318" s="151"/>
      <c r="C318" s="154"/>
      <c r="D318" s="155"/>
      <c r="E318" s="151"/>
      <c r="F318" s="152"/>
      <c r="G318" s="153"/>
      <c r="H318" s="151"/>
      <c r="I318" s="151"/>
      <c r="J318" s="151"/>
      <c r="K318" s="151"/>
      <c r="L318" s="151"/>
      <c r="M318" s="151"/>
      <c r="N318" s="151"/>
      <c r="O318" s="151"/>
      <c r="P318" s="151"/>
    </row>
    <row r="319" spans="1:51" x14ac:dyDescent="0.15">
      <c r="A319" s="151"/>
      <c r="B319" s="151"/>
      <c r="C319" s="154"/>
      <c r="D319" s="155"/>
      <c r="E319" s="151"/>
      <c r="F319" s="152"/>
      <c r="G319" s="153"/>
      <c r="H319" s="151"/>
      <c r="I319" s="151"/>
      <c r="J319" s="151"/>
      <c r="K319" s="151"/>
      <c r="L319" s="151"/>
      <c r="M319" s="151"/>
      <c r="N319" s="151"/>
      <c r="O319" s="151"/>
      <c r="P319" s="151"/>
    </row>
    <row r="320" spans="1:51" x14ac:dyDescent="0.15">
      <c r="A320" s="151"/>
      <c r="B320" s="151"/>
      <c r="C320" s="154"/>
      <c r="D320" s="155"/>
      <c r="E320" s="151"/>
      <c r="F320" s="152"/>
      <c r="G320" s="153"/>
      <c r="H320" s="151"/>
      <c r="I320" s="151"/>
      <c r="J320" s="151"/>
      <c r="K320" s="151"/>
      <c r="L320" s="151"/>
      <c r="M320" s="151"/>
      <c r="N320" s="151"/>
      <c r="O320" s="151"/>
      <c r="P320" s="151"/>
    </row>
    <row r="321" spans="1:16" x14ac:dyDescent="0.15">
      <c r="A321" s="151"/>
      <c r="B321" s="151"/>
      <c r="C321" s="154"/>
      <c r="D321" s="155"/>
      <c r="E321" s="151"/>
      <c r="F321" s="152"/>
      <c r="G321" s="153"/>
      <c r="H321" s="151"/>
      <c r="I321" s="151"/>
      <c r="J321" s="151"/>
      <c r="K321" s="151"/>
      <c r="L321" s="151"/>
      <c r="M321" s="151"/>
      <c r="N321" s="151"/>
      <c r="O321" s="151"/>
      <c r="P321" s="151"/>
    </row>
    <row r="322" spans="1:16" x14ac:dyDescent="0.15">
      <c r="A322" s="151"/>
      <c r="B322" s="151"/>
      <c r="C322" s="154"/>
      <c r="D322" s="155"/>
      <c r="E322" s="151"/>
      <c r="F322" s="152"/>
      <c r="G322" s="153"/>
      <c r="H322" s="151"/>
      <c r="I322" s="151"/>
      <c r="J322" s="151"/>
      <c r="K322" s="151"/>
      <c r="L322" s="151"/>
      <c r="M322" s="151"/>
      <c r="N322" s="151"/>
      <c r="O322" s="151"/>
      <c r="P322" s="151"/>
    </row>
    <row r="323" spans="1:16" x14ac:dyDescent="0.15">
      <c r="A323" s="151"/>
      <c r="B323" s="151"/>
      <c r="C323" s="154"/>
      <c r="D323" s="155"/>
      <c r="E323" s="151"/>
      <c r="F323" s="152"/>
      <c r="G323" s="153"/>
      <c r="H323" s="151"/>
      <c r="I323" s="151"/>
      <c r="J323" s="151"/>
      <c r="K323" s="151"/>
      <c r="L323" s="151"/>
      <c r="M323" s="151"/>
      <c r="N323" s="151"/>
      <c r="O323" s="151"/>
      <c r="P323" s="151"/>
    </row>
    <row r="324" spans="1:16" x14ac:dyDescent="0.15">
      <c r="A324" s="151"/>
      <c r="B324" s="151"/>
      <c r="C324" s="154"/>
      <c r="D324" s="155"/>
      <c r="E324" s="151"/>
      <c r="F324" s="152"/>
      <c r="G324" s="153"/>
      <c r="H324" s="151"/>
      <c r="I324" s="151"/>
      <c r="J324" s="151"/>
      <c r="K324" s="151"/>
      <c r="L324" s="151"/>
      <c r="M324" s="151"/>
      <c r="N324" s="151"/>
      <c r="O324" s="151"/>
      <c r="P324" s="151"/>
    </row>
    <row r="325" spans="1:16" x14ac:dyDescent="0.15">
      <c r="A325" s="151"/>
      <c r="B325" s="151"/>
      <c r="C325" s="154"/>
      <c r="D325" s="155"/>
      <c r="E325" s="151"/>
      <c r="F325" s="152"/>
      <c r="G325" s="153"/>
      <c r="H325" s="151"/>
      <c r="I325" s="151"/>
      <c r="J325" s="151"/>
      <c r="K325" s="151"/>
      <c r="L325" s="151"/>
      <c r="M325" s="151"/>
      <c r="N325" s="151"/>
      <c r="O325" s="151"/>
      <c r="P325" s="151"/>
    </row>
    <row r="326" spans="1:16" x14ac:dyDescent="0.15">
      <c r="A326" s="151"/>
      <c r="B326" s="151"/>
      <c r="C326" s="154"/>
      <c r="D326" s="155"/>
      <c r="E326" s="151"/>
      <c r="F326" s="152"/>
      <c r="G326" s="153"/>
      <c r="H326" s="151"/>
      <c r="I326" s="151"/>
      <c r="J326" s="151"/>
      <c r="K326" s="151"/>
      <c r="L326" s="151"/>
      <c r="M326" s="151"/>
      <c r="N326" s="151"/>
      <c r="O326" s="151"/>
      <c r="P326" s="151"/>
    </row>
    <row r="327" spans="1:16" x14ac:dyDescent="0.15">
      <c r="A327" s="151"/>
      <c r="B327" s="151"/>
      <c r="C327" s="154"/>
      <c r="D327" s="155"/>
      <c r="E327" s="151"/>
      <c r="F327" s="152"/>
      <c r="G327" s="153"/>
      <c r="H327" s="151"/>
      <c r="I327" s="151"/>
      <c r="J327" s="151"/>
      <c r="K327" s="151"/>
      <c r="L327" s="151"/>
      <c r="M327" s="151"/>
      <c r="N327" s="151"/>
      <c r="O327" s="151"/>
      <c r="P327" s="151"/>
    </row>
    <row r="328" spans="1:16" x14ac:dyDescent="0.15">
      <c r="A328" s="151"/>
      <c r="B328" s="151"/>
      <c r="C328" s="154"/>
      <c r="D328" s="155"/>
      <c r="E328" s="151"/>
      <c r="F328" s="152"/>
      <c r="G328" s="153"/>
      <c r="H328" s="151"/>
      <c r="I328" s="151"/>
      <c r="J328" s="151"/>
      <c r="K328" s="151"/>
      <c r="L328" s="151"/>
      <c r="M328" s="151"/>
      <c r="N328" s="151"/>
      <c r="O328" s="151"/>
      <c r="P328" s="151"/>
    </row>
    <row r="329" spans="1:16" x14ac:dyDescent="0.15">
      <c r="A329" s="151"/>
      <c r="B329" s="151"/>
      <c r="C329" s="154"/>
      <c r="D329" s="155"/>
      <c r="E329" s="151"/>
      <c r="F329" s="152"/>
      <c r="G329" s="153"/>
      <c r="H329" s="151"/>
      <c r="I329" s="151"/>
      <c r="J329" s="151"/>
      <c r="K329" s="151"/>
      <c r="L329" s="151"/>
      <c r="M329" s="151"/>
      <c r="N329" s="151"/>
      <c r="O329" s="151"/>
      <c r="P329" s="151"/>
    </row>
    <row r="330" spans="1:16" x14ac:dyDescent="0.15">
      <c r="A330" s="151"/>
      <c r="B330" s="151"/>
      <c r="C330" s="154"/>
      <c r="D330" s="155"/>
      <c r="E330" s="151"/>
      <c r="F330" s="152"/>
      <c r="G330" s="153"/>
      <c r="H330" s="151"/>
      <c r="I330" s="151"/>
      <c r="J330" s="151"/>
      <c r="K330" s="151"/>
      <c r="L330" s="151"/>
      <c r="M330" s="151"/>
      <c r="N330" s="151"/>
      <c r="O330" s="151"/>
      <c r="P330" s="151"/>
    </row>
    <row r="331" spans="1:16" x14ac:dyDescent="0.15">
      <c r="A331" s="151"/>
      <c r="B331" s="151"/>
      <c r="C331" s="154"/>
      <c r="D331" s="155"/>
      <c r="E331" s="151"/>
      <c r="F331" s="152"/>
      <c r="G331" s="153"/>
      <c r="H331" s="151"/>
      <c r="I331" s="151"/>
      <c r="J331" s="151"/>
      <c r="K331" s="151"/>
      <c r="L331" s="151"/>
      <c r="M331" s="151"/>
      <c r="N331" s="151"/>
      <c r="O331" s="151"/>
      <c r="P331" s="151"/>
    </row>
    <row r="332" spans="1:16" x14ac:dyDescent="0.15">
      <c r="A332" s="151"/>
      <c r="B332" s="151"/>
      <c r="C332" s="154"/>
      <c r="D332" s="155"/>
      <c r="E332" s="151"/>
      <c r="F332" s="152"/>
      <c r="G332" s="153"/>
      <c r="H332" s="151"/>
      <c r="I332" s="151"/>
      <c r="J332" s="151"/>
      <c r="K332" s="151"/>
      <c r="L332" s="151"/>
      <c r="M332" s="151"/>
      <c r="N332" s="151"/>
      <c r="O332" s="151"/>
      <c r="P332" s="151"/>
    </row>
    <row r="333" spans="1:16" x14ac:dyDescent="0.15">
      <c r="A333" s="151"/>
      <c r="B333" s="151"/>
      <c r="C333" s="154"/>
      <c r="D333" s="155"/>
      <c r="E333" s="151"/>
      <c r="F333" s="152"/>
      <c r="G333" s="153"/>
      <c r="H333" s="151"/>
      <c r="I333" s="151"/>
      <c r="J333" s="151"/>
      <c r="K333" s="151"/>
      <c r="L333" s="151"/>
      <c r="M333" s="151"/>
      <c r="N333" s="151"/>
      <c r="O333" s="151"/>
      <c r="P333" s="151"/>
    </row>
    <row r="334" spans="1:16" x14ac:dyDescent="0.15">
      <c r="A334" s="151"/>
      <c r="B334" s="151"/>
      <c r="C334" s="154"/>
      <c r="D334" s="155"/>
      <c r="E334" s="151"/>
      <c r="F334" s="152"/>
      <c r="G334" s="153"/>
      <c r="H334" s="151"/>
      <c r="I334" s="151"/>
      <c r="J334" s="151"/>
      <c r="K334" s="151"/>
      <c r="L334" s="151"/>
      <c r="M334" s="151"/>
      <c r="N334" s="151"/>
      <c r="O334" s="151"/>
      <c r="P334" s="151"/>
    </row>
    <row r="335" spans="1:16" x14ac:dyDescent="0.15">
      <c r="A335" s="151"/>
      <c r="B335" s="151"/>
      <c r="C335" s="154"/>
      <c r="D335" s="155"/>
      <c r="E335" s="151"/>
      <c r="F335" s="152"/>
      <c r="G335" s="153"/>
      <c r="H335" s="151"/>
      <c r="I335" s="151"/>
      <c r="J335" s="151"/>
      <c r="K335" s="151"/>
      <c r="L335" s="151"/>
      <c r="M335" s="151"/>
      <c r="N335" s="151"/>
      <c r="O335" s="151"/>
      <c r="P335" s="151"/>
    </row>
    <row r="336" spans="1:16" x14ac:dyDescent="0.15">
      <c r="A336" s="151"/>
      <c r="B336" s="151"/>
      <c r="C336" s="154"/>
      <c r="D336" s="155"/>
      <c r="E336" s="151"/>
      <c r="F336" s="152"/>
      <c r="G336" s="153"/>
      <c r="H336" s="151"/>
      <c r="I336" s="151"/>
      <c r="J336" s="151"/>
      <c r="K336" s="151"/>
      <c r="L336" s="151"/>
      <c r="M336" s="151"/>
      <c r="N336" s="151"/>
      <c r="O336" s="151"/>
      <c r="P336" s="151"/>
    </row>
    <row r="337" spans="1:16" x14ac:dyDescent="0.15">
      <c r="A337" s="151"/>
      <c r="B337" s="151"/>
      <c r="C337" s="154"/>
      <c r="D337" s="155"/>
      <c r="E337" s="151"/>
      <c r="F337" s="152"/>
      <c r="G337" s="153"/>
      <c r="H337" s="151"/>
      <c r="I337" s="151"/>
      <c r="J337" s="151"/>
      <c r="K337" s="151"/>
      <c r="L337" s="151"/>
      <c r="M337" s="151"/>
      <c r="N337" s="151"/>
      <c r="O337" s="151"/>
      <c r="P337" s="151"/>
    </row>
    <row r="338" spans="1:16" x14ac:dyDescent="0.15">
      <c r="A338" s="151"/>
      <c r="B338" s="151"/>
      <c r="C338" s="154"/>
      <c r="D338" s="155"/>
      <c r="E338" s="151"/>
      <c r="F338" s="152"/>
      <c r="G338" s="153"/>
      <c r="H338" s="151"/>
      <c r="I338" s="151"/>
      <c r="J338" s="151"/>
      <c r="K338" s="151"/>
      <c r="L338" s="151"/>
      <c r="M338" s="151"/>
      <c r="N338" s="151"/>
      <c r="O338" s="151"/>
      <c r="P338" s="151"/>
    </row>
    <row r="339" spans="1:16" x14ac:dyDescent="0.15">
      <c r="A339" s="151"/>
      <c r="B339" s="151"/>
      <c r="C339" s="154"/>
      <c r="D339" s="155"/>
      <c r="E339" s="151"/>
      <c r="F339" s="152"/>
      <c r="G339" s="153"/>
      <c r="H339" s="151"/>
      <c r="I339" s="151"/>
      <c r="J339" s="151"/>
      <c r="K339" s="151"/>
      <c r="L339" s="151"/>
      <c r="M339" s="151"/>
      <c r="N339" s="151"/>
      <c r="O339" s="151"/>
      <c r="P339" s="151"/>
    </row>
    <row r="340" spans="1:16" x14ac:dyDescent="0.15">
      <c r="A340" s="151"/>
      <c r="B340" s="151"/>
      <c r="C340" s="154"/>
      <c r="D340" s="155"/>
      <c r="E340" s="151"/>
      <c r="F340" s="152"/>
      <c r="G340" s="153"/>
      <c r="H340" s="151"/>
      <c r="I340" s="151"/>
      <c r="J340" s="151"/>
      <c r="K340" s="151"/>
      <c r="L340" s="151"/>
      <c r="M340" s="151"/>
      <c r="N340" s="151"/>
      <c r="O340" s="151"/>
      <c r="P340" s="151"/>
    </row>
    <row r="341" spans="1:16" x14ac:dyDescent="0.15">
      <c r="A341" s="151"/>
      <c r="B341" s="151"/>
      <c r="C341" s="154"/>
      <c r="D341" s="155"/>
      <c r="E341" s="151"/>
      <c r="F341" s="152"/>
      <c r="G341" s="153"/>
      <c r="H341" s="151"/>
      <c r="I341" s="151"/>
      <c r="J341" s="151"/>
      <c r="K341" s="151"/>
      <c r="L341" s="151"/>
      <c r="M341" s="151"/>
      <c r="N341" s="151"/>
      <c r="O341" s="151"/>
      <c r="P341" s="151"/>
    </row>
    <row r="342" spans="1:16" x14ac:dyDescent="0.15">
      <c r="A342" s="151"/>
      <c r="B342" s="151"/>
      <c r="C342" s="154"/>
      <c r="D342" s="155"/>
      <c r="E342" s="151"/>
      <c r="F342" s="152"/>
      <c r="G342" s="153"/>
      <c r="H342" s="151"/>
      <c r="I342" s="151"/>
      <c r="J342" s="151"/>
      <c r="K342" s="151"/>
      <c r="L342" s="151"/>
      <c r="M342" s="151"/>
      <c r="N342" s="151"/>
      <c r="O342" s="151"/>
      <c r="P342" s="151"/>
    </row>
    <row r="343" spans="1:16" x14ac:dyDescent="0.15">
      <c r="A343" s="151"/>
      <c r="B343" s="151"/>
      <c r="C343" s="154"/>
      <c r="D343" s="155"/>
      <c r="E343" s="151"/>
      <c r="F343" s="152"/>
      <c r="G343" s="153"/>
      <c r="H343" s="151"/>
      <c r="I343" s="151"/>
      <c r="J343" s="151"/>
      <c r="K343" s="151"/>
      <c r="L343" s="151"/>
      <c r="M343" s="151"/>
      <c r="N343" s="151"/>
      <c r="O343" s="151"/>
      <c r="P343" s="151"/>
    </row>
    <row r="344" spans="1:16" x14ac:dyDescent="0.15">
      <c r="A344" s="151"/>
      <c r="B344" s="151"/>
      <c r="C344" s="154"/>
      <c r="D344" s="155"/>
      <c r="E344" s="151"/>
      <c r="F344" s="152"/>
      <c r="G344" s="153"/>
      <c r="H344" s="151"/>
      <c r="I344" s="151"/>
      <c r="J344" s="151"/>
      <c r="K344" s="151"/>
      <c r="L344" s="151"/>
      <c r="M344" s="151"/>
      <c r="N344" s="151"/>
      <c r="O344" s="151"/>
      <c r="P344" s="151"/>
    </row>
    <row r="345" spans="1:16" x14ac:dyDescent="0.15">
      <c r="A345" s="151"/>
      <c r="B345" s="151"/>
      <c r="C345" s="154"/>
      <c r="D345" s="155"/>
      <c r="E345" s="151"/>
      <c r="F345" s="152"/>
      <c r="G345" s="153"/>
      <c r="H345" s="151"/>
      <c r="I345" s="151"/>
      <c r="J345" s="151"/>
      <c r="K345" s="151"/>
      <c r="L345" s="151"/>
      <c r="M345" s="151"/>
      <c r="N345" s="151"/>
      <c r="O345" s="151"/>
      <c r="P345" s="151"/>
    </row>
    <row r="346" spans="1:16" x14ac:dyDescent="0.15">
      <c r="A346" s="151"/>
      <c r="B346" s="151"/>
      <c r="C346" s="154"/>
      <c r="D346" s="155"/>
      <c r="E346" s="151"/>
      <c r="F346" s="152"/>
      <c r="G346" s="153"/>
      <c r="H346" s="151"/>
      <c r="I346" s="151"/>
      <c r="J346" s="151"/>
      <c r="K346" s="151"/>
      <c r="L346" s="151"/>
      <c r="M346" s="151"/>
      <c r="N346" s="151"/>
      <c r="O346" s="151"/>
      <c r="P346" s="151"/>
    </row>
    <row r="347" spans="1:16" x14ac:dyDescent="0.15">
      <c r="A347" s="151"/>
      <c r="B347" s="151"/>
      <c r="C347" s="154"/>
      <c r="D347" s="155"/>
      <c r="E347" s="151"/>
      <c r="F347" s="152"/>
      <c r="G347" s="153"/>
      <c r="H347" s="151"/>
      <c r="I347" s="151"/>
      <c r="J347" s="151"/>
      <c r="K347" s="151"/>
      <c r="L347" s="151"/>
      <c r="M347" s="151"/>
      <c r="N347" s="151"/>
      <c r="O347" s="151"/>
      <c r="P347" s="151"/>
    </row>
    <row r="348" spans="1:16" x14ac:dyDescent="0.15">
      <c r="A348" s="151"/>
      <c r="B348" s="151"/>
      <c r="C348" s="154"/>
      <c r="D348" s="155"/>
      <c r="E348" s="151"/>
      <c r="F348" s="152"/>
      <c r="G348" s="153"/>
      <c r="H348" s="151"/>
      <c r="I348" s="151"/>
      <c r="J348" s="151"/>
      <c r="K348" s="151"/>
      <c r="L348" s="151"/>
      <c r="M348" s="151"/>
      <c r="N348" s="151"/>
      <c r="O348" s="151"/>
      <c r="P348" s="151"/>
    </row>
    <row r="349" spans="1:16" x14ac:dyDescent="0.15">
      <c r="A349" s="151"/>
      <c r="B349" s="151"/>
      <c r="C349" s="154"/>
      <c r="D349" s="155"/>
      <c r="E349" s="151"/>
      <c r="F349" s="152"/>
      <c r="G349" s="153"/>
      <c r="H349" s="151"/>
      <c r="I349" s="151"/>
      <c r="J349" s="151"/>
      <c r="K349" s="151"/>
      <c r="L349" s="151"/>
      <c r="M349" s="151"/>
      <c r="N349" s="151"/>
      <c r="O349" s="151"/>
      <c r="P349" s="151"/>
    </row>
    <row r="350" spans="1:16" x14ac:dyDescent="0.15">
      <c r="A350" s="151"/>
      <c r="B350" s="151"/>
      <c r="C350" s="154"/>
      <c r="D350" s="155"/>
      <c r="E350" s="151"/>
      <c r="F350" s="152"/>
      <c r="G350" s="153"/>
      <c r="H350" s="151"/>
      <c r="I350" s="151"/>
      <c r="J350" s="151"/>
      <c r="K350" s="151"/>
      <c r="L350" s="151"/>
      <c r="M350" s="151"/>
      <c r="N350" s="151"/>
      <c r="O350" s="151"/>
      <c r="P350" s="151"/>
    </row>
    <row r="351" spans="1:16" x14ac:dyDescent="0.15">
      <c r="A351" s="151"/>
      <c r="B351" s="151"/>
      <c r="C351" s="154"/>
      <c r="D351" s="155"/>
      <c r="E351" s="151"/>
      <c r="F351" s="152"/>
      <c r="G351" s="153"/>
      <c r="H351" s="151"/>
      <c r="I351" s="151"/>
      <c r="J351" s="151"/>
      <c r="K351" s="151"/>
      <c r="L351" s="151"/>
      <c r="M351" s="151"/>
      <c r="N351" s="151"/>
      <c r="O351" s="151"/>
      <c r="P351" s="151"/>
    </row>
    <row r="352" spans="1:16" x14ac:dyDescent="0.15">
      <c r="A352" s="151"/>
      <c r="B352" s="151"/>
      <c r="C352" s="154"/>
      <c r="D352" s="155"/>
      <c r="E352" s="151"/>
      <c r="F352" s="152"/>
      <c r="G352" s="153"/>
      <c r="H352" s="151"/>
      <c r="I352" s="151"/>
      <c r="J352" s="151"/>
      <c r="K352" s="151"/>
      <c r="L352" s="151"/>
      <c r="M352" s="151"/>
      <c r="N352" s="151"/>
      <c r="O352" s="151"/>
      <c r="P352" s="151"/>
    </row>
    <row r="353" spans="8:16" x14ac:dyDescent="0.15">
      <c r="H353" s="162"/>
      <c r="I353" s="162"/>
      <c r="J353" s="151"/>
      <c r="K353" s="151"/>
      <c r="L353" s="151"/>
      <c r="M353" s="151"/>
      <c r="N353" s="151"/>
      <c r="O353" s="151"/>
      <c r="P353" s="151"/>
    </row>
    <row r="354" spans="8:16" x14ac:dyDescent="0.15">
      <c r="H354" s="151"/>
      <c r="I354" s="151"/>
      <c r="J354" s="151"/>
      <c r="K354" s="151"/>
      <c r="L354" s="151"/>
      <c r="M354" s="151"/>
      <c r="N354" s="151"/>
      <c r="O354" s="151"/>
      <c r="P354" s="151"/>
    </row>
    <row r="355" spans="8:16" x14ac:dyDescent="0.15">
      <c r="H355" s="151"/>
      <c r="I355" s="151"/>
      <c r="J355" s="151"/>
      <c r="K355" s="151"/>
      <c r="L355" s="151"/>
      <c r="M355" s="151"/>
      <c r="N355" s="151"/>
      <c r="O355" s="151"/>
      <c r="P355" s="151"/>
    </row>
    <row r="356" spans="8:16" x14ac:dyDescent="0.15">
      <c r="H356" s="151"/>
      <c r="I356" s="151"/>
      <c r="J356" s="151"/>
      <c r="K356" s="151"/>
      <c r="L356" s="151"/>
      <c r="M356" s="151"/>
      <c r="N356" s="151"/>
      <c r="O356" s="151"/>
      <c r="P356" s="151"/>
    </row>
    <row r="357" spans="8:16" x14ac:dyDescent="0.15">
      <c r="H357" s="151"/>
      <c r="I357" s="151"/>
      <c r="J357" s="151"/>
      <c r="K357" s="151"/>
      <c r="L357" s="151"/>
      <c r="M357" s="151"/>
      <c r="N357" s="151"/>
      <c r="O357" s="151"/>
      <c r="P357" s="151"/>
    </row>
    <row r="358" spans="8:16" x14ac:dyDescent="0.15">
      <c r="H358" s="151"/>
      <c r="I358" s="151"/>
      <c r="J358" s="151"/>
      <c r="K358" s="151"/>
      <c r="L358" s="151"/>
      <c r="M358" s="151"/>
      <c r="N358" s="151"/>
      <c r="O358" s="151"/>
      <c r="P358" s="151"/>
    </row>
    <row r="359" spans="8:16" x14ac:dyDescent="0.15">
      <c r="H359" s="151"/>
      <c r="I359" s="151"/>
      <c r="J359" s="151"/>
      <c r="K359" s="151"/>
      <c r="L359" s="151"/>
      <c r="M359" s="151"/>
      <c r="N359" s="151"/>
      <c r="O359" s="151"/>
      <c r="P359" s="151"/>
    </row>
    <row r="360" spans="8:16" x14ac:dyDescent="0.15">
      <c r="H360" s="151"/>
      <c r="I360" s="151"/>
      <c r="J360" s="151"/>
      <c r="K360" s="151"/>
      <c r="L360" s="151"/>
      <c r="M360" s="151"/>
      <c r="N360" s="151"/>
      <c r="O360" s="151"/>
      <c r="P360" s="151"/>
    </row>
    <row r="361" spans="8:16" x14ac:dyDescent="0.15">
      <c r="H361" s="151"/>
      <c r="I361" s="151"/>
      <c r="J361" s="151"/>
      <c r="K361" s="151"/>
      <c r="L361" s="151"/>
      <c r="M361" s="151"/>
      <c r="N361" s="151"/>
      <c r="O361" s="151"/>
      <c r="P361" s="151"/>
    </row>
    <row r="362" spans="8:16" x14ac:dyDescent="0.15">
      <c r="H362" s="151"/>
      <c r="I362" s="151"/>
      <c r="J362" s="151"/>
      <c r="K362" s="151"/>
      <c r="L362" s="151"/>
      <c r="M362" s="151"/>
      <c r="N362" s="151"/>
      <c r="O362" s="151"/>
      <c r="P362" s="151"/>
    </row>
    <row r="363" spans="8:16" x14ac:dyDescent="0.15">
      <c r="H363" s="151"/>
      <c r="I363" s="151"/>
      <c r="J363" s="151"/>
      <c r="K363" s="151"/>
      <c r="L363" s="151"/>
      <c r="M363" s="151"/>
      <c r="N363" s="151"/>
      <c r="O363" s="151"/>
      <c r="P363" s="151"/>
    </row>
    <row r="364" spans="8:16" x14ac:dyDescent="0.15">
      <c r="H364" s="151"/>
      <c r="I364" s="151"/>
      <c r="J364" s="151"/>
      <c r="K364" s="151"/>
      <c r="L364" s="151"/>
      <c r="M364" s="151"/>
      <c r="N364" s="151"/>
      <c r="O364" s="151"/>
      <c r="P364" s="151"/>
    </row>
    <row r="365" spans="8:16" x14ac:dyDescent="0.15">
      <c r="H365" s="151"/>
      <c r="I365" s="151"/>
      <c r="J365" s="151"/>
      <c r="K365" s="151"/>
      <c r="L365" s="151"/>
      <c r="M365" s="151"/>
      <c r="N365" s="151"/>
      <c r="O365" s="151"/>
      <c r="P365" s="151"/>
    </row>
    <row r="366" spans="8:16" x14ac:dyDescent="0.15">
      <c r="H366" s="151"/>
      <c r="I366" s="151"/>
      <c r="J366" s="151"/>
      <c r="K366" s="151"/>
      <c r="L366" s="151"/>
      <c r="M366" s="151"/>
      <c r="N366" s="151"/>
      <c r="O366" s="151"/>
      <c r="P366" s="151"/>
    </row>
    <row r="367" spans="8:16" x14ac:dyDescent="0.15">
      <c r="H367" s="151"/>
      <c r="I367" s="151"/>
      <c r="J367" s="151"/>
      <c r="K367" s="151"/>
      <c r="L367" s="151"/>
      <c r="M367" s="151"/>
      <c r="N367" s="151"/>
      <c r="O367" s="151"/>
      <c r="P367" s="151"/>
    </row>
    <row r="368" spans="8:16" x14ac:dyDescent="0.15">
      <c r="H368" s="151"/>
      <c r="I368" s="151"/>
      <c r="J368" s="151"/>
      <c r="K368" s="151"/>
      <c r="L368" s="151"/>
      <c r="M368" s="151"/>
      <c r="N368" s="151"/>
      <c r="O368" s="151"/>
      <c r="P368" s="151"/>
    </row>
    <row r="369" spans="8:16" x14ac:dyDescent="0.15">
      <c r="H369" s="151"/>
      <c r="I369" s="151"/>
      <c r="J369" s="151"/>
      <c r="K369" s="151"/>
      <c r="L369" s="151"/>
      <c r="M369" s="151"/>
      <c r="N369" s="151"/>
      <c r="O369" s="151"/>
      <c r="P369" s="151"/>
    </row>
    <row r="370" spans="8:16" x14ac:dyDescent="0.15">
      <c r="H370" s="151"/>
      <c r="I370" s="151"/>
      <c r="J370" s="151"/>
      <c r="K370" s="151"/>
      <c r="L370" s="151"/>
      <c r="M370" s="151"/>
      <c r="N370" s="151"/>
      <c r="O370" s="151"/>
      <c r="P370" s="151"/>
    </row>
    <row r="371" spans="8:16" x14ac:dyDescent="0.15">
      <c r="H371" s="151"/>
      <c r="I371" s="151"/>
      <c r="J371" s="151"/>
      <c r="K371" s="151"/>
      <c r="L371" s="151"/>
      <c r="M371" s="151"/>
      <c r="N371" s="151"/>
      <c r="O371" s="151"/>
      <c r="P371" s="151"/>
    </row>
    <row r="372" spans="8:16" x14ac:dyDescent="0.15">
      <c r="H372" s="151"/>
      <c r="I372" s="151"/>
      <c r="J372" s="151"/>
      <c r="K372" s="151"/>
      <c r="L372" s="151"/>
      <c r="M372" s="151"/>
      <c r="N372" s="151"/>
      <c r="O372" s="151"/>
      <c r="P372" s="151"/>
    </row>
    <row r="373" spans="8:16" x14ac:dyDescent="0.15">
      <c r="H373" s="151"/>
      <c r="I373" s="151"/>
      <c r="J373" s="151"/>
      <c r="K373" s="151"/>
      <c r="L373" s="151"/>
      <c r="M373" s="151"/>
      <c r="N373" s="151"/>
      <c r="O373" s="151"/>
      <c r="P373" s="151"/>
    </row>
    <row r="374" spans="8:16" x14ac:dyDescent="0.15">
      <c r="H374" s="151"/>
      <c r="I374" s="151"/>
      <c r="J374" s="151"/>
      <c r="K374" s="151"/>
      <c r="L374" s="151"/>
      <c r="M374" s="151"/>
      <c r="N374" s="151"/>
      <c r="O374" s="151"/>
      <c r="P374" s="151"/>
    </row>
    <row r="375" spans="8:16" x14ac:dyDescent="0.15">
      <c r="H375" s="151"/>
      <c r="I375" s="151"/>
      <c r="J375" s="151"/>
      <c r="K375" s="151"/>
      <c r="L375" s="151"/>
      <c r="M375" s="151"/>
      <c r="N375" s="151"/>
      <c r="O375" s="151"/>
      <c r="P375" s="151"/>
    </row>
    <row r="376" spans="8:16" x14ac:dyDescent="0.15">
      <c r="H376" s="151"/>
      <c r="I376" s="151"/>
      <c r="J376" s="151"/>
      <c r="K376" s="151"/>
      <c r="L376" s="151"/>
      <c r="M376" s="151"/>
      <c r="N376" s="151"/>
      <c r="O376" s="151"/>
      <c r="P376" s="151"/>
    </row>
    <row r="377" spans="8:16" x14ac:dyDescent="0.15">
      <c r="H377" s="151"/>
      <c r="I377" s="151"/>
      <c r="J377" s="151"/>
      <c r="K377" s="151"/>
      <c r="L377" s="151"/>
      <c r="M377" s="151"/>
      <c r="N377" s="151"/>
      <c r="O377" s="151"/>
      <c r="P377" s="151"/>
    </row>
    <row r="378" spans="8:16" x14ac:dyDescent="0.15">
      <c r="H378" s="151"/>
      <c r="I378" s="151"/>
      <c r="J378" s="151"/>
      <c r="K378" s="151"/>
      <c r="L378" s="151"/>
      <c r="M378" s="151"/>
      <c r="N378" s="151"/>
      <c r="O378" s="151"/>
      <c r="P378" s="151"/>
    </row>
    <row r="379" spans="8:16" x14ac:dyDescent="0.15">
      <c r="H379" s="151"/>
      <c r="I379" s="151"/>
      <c r="J379" s="151"/>
      <c r="K379" s="151"/>
      <c r="L379" s="151"/>
      <c r="M379" s="151"/>
      <c r="N379" s="151"/>
      <c r="O379" s="151"/>
      <c r="P379" s="151"/>
    </row>
    <row r="380" spans="8:16" x14ac:dyDescent="0.15">
      <c r="H380" s="151"/>
      <c r="I380" s="151"/>
      <c r="J380" s="151"/>
      <c r="K380" s="151"/>
      <c r="L380" s="151"/>
      <c r="M380" s="151"/>
      <c r="N380" s="151"/>
      <c r="O380" s="151"/>
      <c r="P380" s="151"/>
    </row>
    <row r="381" spans="8:16" x14ac:dyDescent="0.15">
      <c r="H381" s="151"/>
      <c r="I381" s="151"/>
      <c r="J381" s="151"/>
      <c r="K381" s="151"/>
      <c r="L381" s="151"/>
      <c r="M381" s="151"/>
      <c r="N381" s="151"/>
      <c r="O381" s="151"/>
      <c r="P381" s="151"/>
    </row>
    <row r="382" spans="8:16" x14ac:dyDescent="0.15">
      <c r="H382" s="151"/>
      <c r="I382" s="151"/>
      <c r="J382" s="151"/>
      <c r="K382" s="151"/>
      <c r="L382" s="151"/>
      <c r="M382" s="151"/>
      <c r="N382" s="151"/>
      <c r="O382" s="151"/>
      <c r="P382" s="151"/>
    </row>
    <row r="383" spans="8:16" x14ac:dyDescent="0.15">
      <c r="H383" s="151"/>
      <c r="I383" s="151"/>
      <c r="J383" s="151"/>
      <c r="K383" s="151"/>
      <c r="L383" s="151"/>
      <c r="M383" s="151"/>
      <c r="N383" s="151"/>
      <c r="O383" s="151"/>
      <c r="P383" s="151"/>
    </row>
    <row r="384" spans="8:16" x14ac:dyDescent="0.15">
      <c r="H384" s="151"/>
      <c r="I384" s="151"/>
      <c r="J384" s="151"/>
      <c r="K384" s="151"/>
      <c r="L384" s="151"/>
      <c r="M384" s="151"/>
      <c r="N384" s="151"/>
      <c r="O384" s="151"/>
      <c r="P384" s="151"/>
    </row>
    <row r="385" spans="8:16" x14ac:dyDescent="0.15">
      <c r="H385" s="151"/>
      <c r="I385" s="151"/>
      <c r="J385" s="151"/>
      <c r="K385" s="151"/>
      <c r="L385" s="151"/>
      <c r="M385" s="151"/>
      <c r="N385" s="151"/>
      <c r="O385" s="151"/>
      <c r="P385" s="151"/>
    </row>
    <row r="386" spans="8:16" x14ac:dyDescent="0.15">
      <c r="H386" s="151"/>
      <c r="I386" s="151"/>
      <c r="J386" s="151"/>
      <c r="K386" s="151"/>
      <c r="L386" s="151"/>
      <c r="M386" s="151"/>
      <c r="N386" s="151"/>
      <c r="O386" s="151"/>
      <c r="P386" s="151"/>
    </row>
    <row r="387" spans="8:16" x14ac:dyDescent="0.15">
      <c r="H387" s="151"/>
      <c r="I387" s="151"/>
      <c r="J387" s="151"/>
      <c r="K387" s="151"/>
      <c r="L387" s="151"/>
      <c r="M387" s="151"/>
      <c r="N387" s="151"/>
      <c r="O387" s="151"/>
      <c r="P387" s="151"/>
    </row>
    <row r="388" spans="8:16" x14ac:dyDescent="0.15">
      <c r="H388" s="151"/>
      <c r="I388" s="151"/>
      <c r="J388" s="151"/>
      <c r="K388" s="151"/>
      <c r="L388" s="151"/>
      <c r="M388" s="151"/>
      <c r="N388" s="151"/>
      <c r="O388" s="151"/>
      <c r="P388" s="151"/>
    </row>
    <row r="389" spans="8:16" x14ac:dyDescent="0.15">
      <c r="H389" s="151"/>
      <c r="I389" s="151"/>
      <c r="J389" s="151"/>
      <c r="K389" s="151"/>
      <c r="L389" s="151"/>
      <c r="M389" s="151"/>
      <c r="N389" s="151"/>
      <c r="O389" s="151"/>
      <c r="P389" s="151"/>
    </row>
    <row r="390" spans="8:16" x14ac:dyDescent="0.15">
      <c r="H390" s="151"/>
      <c r="I390" s="151"/>
      <c r="J390" s="151"/>
      <c r="K390" s="151"/>
      <c r="L390" s="151"/>
      <c r="M390" s="151"/>
      <c r="N390" s="151"/>
      <c r="O390" s="151"/>
      <c r="P390" s="151"/>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500-000000000000}"/>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500-000001000000}"/>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r:uid="{00000000-0002-0000-0500-000002000000}">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showGridLines="0" topLeftCell="B1" zoomScaleNormal="100" workbookViewId="0">
      <selection activeCell="I18" sqref="I18:J18"/>
    </sheetView>
  </sheetViews>
  <sheetFormatPr defaultColWidth="8.28125" defaultRowHeight="16.5" x14ac:dyDescent="0.15"/>
  <cols>
    <col min="1" max="1" width="8.28125" style="23"/>
    <col min="2" max="2" width="12.9375" style="23" customWidth="1"/>
    <col min="3" max="3" width="8.28125" style="23"/>
    <col min="4" max="4" width="10.09375" style="23" customWidth="1"/>
    <col min="5" max="5" width="12.55078125" style="23" customWidth="1"/>
    <col min="6" max="6" width="8.5390625" style="23" bestFit="1" customWidth="1"/>
    <col min="7" max="8" width="8.28125" style="23"/>
    <col min="9" max="10" width="11.2578125" style="23" customWidth="1"/>
    <col min="11" max="11" width="10.48046875" style="23" customWidth="1"/>
    <col min="12" max="12" width="12.03515625" style="23" customWidth="1"/>
    <col min="13" max="13" width="23.29296875" style="23" customWidth="1"/>
    <col min="14" max="14" width="9.83203125" style="23" customWidth="1"/>
    <col min="15" max="17" width="8.28125" style="23"/>
    <col min="18" max="18" width="40.24609375" style="23" customWidth="1"/>
    <col min="19" max="19" width="8.28125" style="23" customWidth="1"/>
    <col min="20" max="20" width="3.75" style="23" customWidth="1"/>
    <col min="21" max="21" width="40.1171875" style="23" customWidth="1"/>
    <col min="22" max="16384" width="8.28125" style="23"/>
  </cols>
  <sheetData>
    <row r="1" spans="1:21" ht="16.5" customHeight="1" x14ac:dyDescent="0.15">
      <c r="A1" s="695" t="s">
        <v>198</v>
      </c>
      <c r="B1" s="695"/>
      <c r="C1" s="695"/>
      <c r="D1" s="695"/>
      <c r="E1" s="695"/>
      <c r="F1" s="695"/>
      <c r="G1" s="695"/>
      <c r="H1" s="695"/>
      <c r="I1" s="695"/>
      <c r="J1" s="695"/>
      <c r="K1" s="695"/>
      <c r="L1" s="695"/>
      <c r="M1" s="695"/>
      <c r="N1" s="34"/>
      <c r="O1" s="34"/>
      <c r="P1" s="34"/>
      <c r="Q1" s="34"/>
      <c r="R1" s="34"/>
    </row>
    <row r="2" spans="1:21" s="2" customFormat="1" ht="16.5" customHeight="1" x14ac:dyDescent="0.15">
      <c r="A2" s="695" t="s">
        <v>199</v>
      </c>
      <c r="B2" s="695"/>
      <c r="C2" s="695"/>
      <c r="D2" s="695"/>
      <c r="E2" s="695"/>
      <c r="F2" s="695"/>
      <c r="G2" s="695"/>
      <c r="H2" s="695"/>
      <c r="I2" s="695"/>
      <c r="J2" s="695"/>
      <c r="K2" s="695"/>
      <c r="L2" s="695"/>
      <c r="M2" s="695"/>
      <c r="N2" s="34"/>
      <c r="O2" s="34"/>
      <c r="P2" s="34"/>
      <c r="Q2" s="34"/>
      <c r="R2" s="34"/>
    </row>
    <row r="3" spans="1:21" ht="17.25" thickBot="1" x14ac:dyDescent="0.2">
      <c r="E3" s="693" t="s">
        <v>944</v>
      </c>
      <c r="F3" s="693"/>
      <c r="G3" s="693"/>
      <c r="H3" s="693"/>
      <c r="I3" s="693"/>
      <c r="J3" s="693"/>
      <c r="K3" s="693"/>
    </row>
    <row r="4" spans="1:21" x14ac:dyDescent="0.15">
      <c r="E4" s="705" t="s">
        <v>225</v>
      </c>
      <c r="F4" s="706"/>
      <c r="G4" s="706"/>
      <c r="H4" s="706"/>
      <c r="I4" s="706"/>
      <c r="J4" s="706"/>
      <c r="K4" s="707"/>
    </row>
    <row r="5" spans="1:21" ht="20.100000000000001" customHeight="1" x14ac:dyDescent="0.15">
      <c r="E5" s="20" t="s">
        <v>200</v>
      </c>
      <c r="F5" s="26" t="s">
        <v>160</v>
      </c>
      <c r="G5" s="697" t="s">
        <v>201</v>
      </c>
      <c r="H5" s="697"/>
      <c r="I5" s="697" t="s">
        <v>202</v>
      </c>
      <c r="J5" s="697"/>
      <c r="K5" s="21" t="s">
        <v>203</v>
      </c>
    </row>
    <row r="6" spans="1:21" ht="50.1" customHeight="1" x14ac:dyDescent="0.15">
      <c r="E6" s="4" t="s">
        <v>204</v>
      </c>
      <c r="F6" s="27" t="s">
        <v>215</v>
      </c>
      <c r="G6" s="701">
        <v>0.5</v>
      </c>
      <c r="H6" s="701"/>
      <c r="I6" s="698" t="s">
        <v>216</v>
      </c>
      <c r="J6" s="698"/>
      <c r="K6" s="28">
        <v>0.5</v>
      </c>
    </row>
    <row r="7" spans="1:21" ht="50.1" customHeight="1" x14ac:dyDescent="0.15">
      <c r="E7" s="3" t="s">
        <v>205</v>
      </c>
      <c r="F7" s="30" t="s">
        <v>206</v>
      </c>
      <c r="G7" s="694" t="s">
        <v>207</v>
      </c>
      <c r="H7" s="694"/>
      <c r="I7" s="694" t="s">
        <v>208</v>
      </c>
      <c r="J7" s="694"/>
      <c r="K7" s="32">
        <v>2</v>
      </c>
    </row>
    <row r="8" spans="1:21" ht="50.1" customHeight="1" x14ac:dyDescent="0.15">
      <c r="E8" s="4" t="s">
        <v>210</v>
      </c>
      <c r="F8" s="27" t="s">
        <v>209</v>
      </c>
      <c r="G8" s="699" t="s">
        <v>211</v>
      </c>
      <c r="H8" s="699"/>
      <c r="I8" s="699" t="s">
        <v>212</v>
      </c>
      <c r="J8" s="699"/>
      <c r="K8" s="29">
        <v>10</v>
      </c>
    </row>
    <row r="9" spans="1:21" ht="50.1" customHeight="1" x14ac:dyDescent="0.15">
      <c r="E9" s="3" t="s">
        <v>214</v>
      </c>
      <c r="F9" s="30" t="s">
        <v>213</v>
      </c>
      <c r="G9" s="694" t="s">
        <v>217</v>
      </c>
      <c r="H9" s="694"/>
      <c r="I9" s="694" t="s">
        <v>218</v>
      </c>
      <c r="J9" s="694"/>
      <c r="K9" s="32">
        <v>50</v>
      </c>
    </row>
    <row r="10" spans="1:21" ht="50.1" customHeight="1" x14ac:dyDescent="0.15">
      <c r="E10" s="4" t="s">
        <v>219</v>
      </c>
      <c r="F10" s="27" t="s">
        <v>220</v>
      </c>
      <c r="G10" s="699" t="s">
        <v>221</v>
      </c>
      <c r="H10" s="699"/>
      <c r="I10" s="699" t="s">
        <v>222</v>
      </c>
      <c r="J10" s="699"/>
      <c r="K10" s="29">
        <v>250</v>
      </c>
    </row>
    <row r="11" spans="1:21" ht="50.1" customHeight="1" thickBot="1" x14ac:dyDescent="0.2">
      <c r="E11" s="5" t="s">
        <v>224</v>
      </c>
      <c r="F11" s="31">
        <v>99</v>
      </c>
      <c r="G11" s="696">
        <v>50000</v>
      </c>
      <c r="H11" s="696"/>
      <c r="I11" s="700" t="s">
        <v>223</v>
      </c>
      <c r="J11" s="700"/>
      <c r="K11" s="33">
        <v>5000</v>
      </c>
      <c r="U11" s="24"/>
    </row>
    <row r="12" spans="1:21" ht="17.25" thickBot="1" x14ac:dyDescent="0.2">
      <c r="E12" s="25"/>
    </row>
    <row r="13" spans="1:21" x14ac:dyDescent="0.15">
      <c r="E13" s="705" t="s">
        <v>236</v>
      </c>
      <c r="F13" s="706"/>
      <c r="G13" s="706"/>
      <c r="H13" s="706"/>
      <c r="I13" s="706"/>
      <c r="J13" s="706"/>
      <c r="K13" s="707"/>
    </row>
    <row r="14" spans="1:21" ht="20.100000000000001" customHeight="1" x14ac:dyDescent="0.15">
      <c r="E14" s="20" t="s">
        <v>200</v>
      </c>
      <c r="F14" s="26" t="s">
        <v>160</v>
      </c>
      <c r="G14" s="697" t="s">
        <v>201</v>
      </c>
      <c r="H14" s="697"/>
      <c r="I14" s="697" t="s">
        <v>202</v>
      </c>
      <c r="J14" s="697"/>
      <c r="K14" s="21" t="s">
        <v>203</v>
      </c>
    </row>
    <row r="15" spans="1:21" ht="50.1" customHeight="1" x14ac:dyDescent="0.15">
      <c r="E15" s="4" t="s">
        <v>204</v>
      </c>
      <c r="F15" s="27" t="s">
        <v>215</v>
      </c>
      <c r="G15" s="701">
        <v>10</v>
      </c>
      <c r="H15" s="701"/>
      <c r="I15" s="698" t="s">
        <v>216</v>
      </c>
      <c r="J15" s="698"/>
      <c r="K15" s="28">
        <v>10</v>
      </c>
    </row>
    <row r="16" spans="1:21" ht="50.1" customHeight="1" x14ac:dyDescent="0.15">
      <c r="E16" s="3" t="s">
        <v>205</v>
      </c>
      <c r="F16" s="30" t="s">
        <v>206</v>
      </c>
      <c r="G16" s="694" t="s">
        <v>226</v>
      </c>
      <c r="H16" s="694"/>
      <c r="I16" s="694" t="s">
        <v>227</v>
      </c>
      <c r="J16" s="694"/>
      <c r="K16" s="32">
        <v>40</v>
      </c>
    </row>
    <row r="17" spans="2:21" ht="50.1" customHeight="1" x14ac:dyDescent="0.15">
      <c r="E17" s="4" t="s">
        <v>210</v>
      </c>
      <c r="F17" s="27" t="s">
        <v>209</v>
      </c>
      <c r="G17" s="699" t="s">
        <v>228</v>
      </c>
      <c r="H17" s="699"/>
      <c r="I17" s="699" t="s">
        <v>229</v>
      </c>
      <c r="J17" s="699"/>
      <c r="K17" s="29">
        <v>200</v>
      </c>
    </row>
    <row r="18" spans="2:21" ht="50.1" customHeight="1" x14ac:dyDescent="0.15">
      <c r="E18" s="3" t="s">
        <v>214</v>
      </c>
      <c r="F18" s="30" t="s">
        <v>213</v>
      </c>
      <c r="G18" s="694" t="s">
        <v>230</v>
      </c>
      <c r="H18" s="694"/>
      <c r="I18" s="694" t="s">
        <v>231</v>
      </c>
      <c r="J18" s="694"/>
      <c r="K18" s="32">
        <v>1000</v>
      </c>
    </row>
    <row r="19" spans="2:21" ht="50.1" customHeight="1" x14ac:dyDescent="0.15">
      <c r="E19" s="4" t="s">
        <v>219</v>
      </c>
      <c r="F19" s="27" t="s">
        <v>220</v>
      </c>
      <c r="G19" s="699" t="s">
        <v>232</v>
      </c>
      <c r="H19" s="699"/>
      <c r="I19" s="699" t="s">
        <v>233</v>
      </c>
      <c r="J19" s="699"/>
      <c r="K19" s="29">
        <v>5000</v>
      </c>
    </row>
    <row r="20" spans="2:21" ht="50.1" customHeight="1" thickBot="1" x14ac:dyDescent="0.2">
      <c r="E20" s="5" t="s">
        <v>224</v>
      </c>
      <c r="F20" s="31">
        <v>99</v>
      </c>
      <c r="G20" s="696" t="s">
        <v>234</v>
      </c>
      <c r="H20" s="696"/>
      <c r="I20" s="700" t="s">
        <v>235</v>
      </c>
      <c r="J20" s="700"/>
      <c r="K20" s="33">
        <v>100000</v>
      </c>
    </row>
    <row r="21" spans="2:21" x14ac:dyDescent="0.15">
      <c r="U21" s="24"/>
    </row>
    <row r="22" spans="2:21" ht="17.25" thickBot="1" x14ac:dyDescent="0.2"/>
    <row r="23" spans="2:21" x14ac:dyDescent="0.15">
      <c r="F23" s="713" t="s">
        <v>204</v>
      </c>
      <c r="G23" s="714"/>
      <c r="H23" s="714"/>
      <c r="I23" s="714"/>
      <c r="J23" s="715"/>
    </row>
    <row r="24" spans="2:21" ht="52.5" customHeight="1" x14ac:dyDescent="0.15">
      <c r="F24" s="710" t="s">
        <v>952</v>
      </c>
      <c r="G24" s="711"/>
      <c r="H24" s="711"/>
      <c r="I24" s="711"/>
      <c r="J24" s="712"/>
    </row>
    <row r="25" spans="2:21" x14ac:dyDescent="0.15">
      <c r="B25" s="25"/>
      <c r="F25" s="708" t="s">
        <v>237</v>
      </c>
      <c r="G25" s="697"/>
      <c r="H25" s="697"/>
      <c r="I25" s="697"/>
      <c r="J25" s="709"/>
    </row>
    <row r="26" spans="2:21" ht="69.75" customHeight="1" x14ac:dyDescent="0.15">
      <c r="F26" s="710" t="s">
        <v>284</v>
      </c>
      <c r="G26" s="711"/>
      <c r="H26" s="711"/>
      <c r="I26" s="711"/>
      <c r="J26" s="712"/>
    </row>
    <row r="27" spans="2:21" x14ac:dyDescent="0.15">
      <c r="F27" s="708" t="s">
        <v>238</v>
      </c>
      <c r="G27" s="697"/>
      <c r="H27" s="697"/>
      <c r="I27" s="697"/>
      <c r="J27" s="709"/>
    </row>
    <row r="28" spans="2:21" ht="87.75" customHeight="1" x14ac:dyDescent="0.15">
      <c r="F28" s="710" t="s">
        <v>239</v>
      </c>
      <c r="G28" s="711"/>
      <c r="H28" s="711"/>
      <c r="I28" s="711"/>
      <c r="J28" s="712"/>
    </row>
    <row r="29" spans="2:21" x14ac:dyDescent="0.15">
      <c r="F29" s="708" t="s">
        <v>214</v>
      </c>
      <c r="G29" s="697"/>
      <c r="H29" s="697"/>
      <c r="I29" s="697"/>
      <c r="J29" s="709"/>
    </row>
    <row r="30" spans="2:21" ht="85.5" customHeight="1" x14ac:dyDescent="0.15">
      <c r="F30" s="710" t="s">
        <v>240</v>
      </c>
      <c r="G30" s="711"/>
      <c r="H30" s="711"/>
      <c r="I30" s="711"/>
      <c r="J30" s="712"/>
    </row>
    <row r="31" spans="2:21" x14ac:dyDescent="0.15">
      <c r="F31" s="708" t="s">
        <v>243</v>
      </c>
      <c r="G31" s="697"/>
      <c r="H31" s="697"/>
      <c r="I31" s="697"/>
      <c r="J31" s="709"/>
    </row>
    <row r="32" spans="2:21" ht="138" customHeight="1" x14ac:dyDescent="0.15">
      <c r="F32" s="710" t="s">
        <v>242</v>
      </c>
      <c r="G32" s="711"/>
      <c r="H32" s="711"/>
      <c r="I32" s="711"/>
      <c r="J32" s="712"/>
    </row>
    <row r="33" spans="2:10" x14ac:dyDescent="0.15">
      <c r="B33" s="25"/>
      <c r="F33" s="708" t="s">
        <v>244</v>
      </c>
      <c r="G33" s="697"/>
      <c r="H33" s="697"/>
      <c r="I33" s="697"/>
      <c r="J33" s="709"/>
    </row>
    <row r="34" spans="2:10" ht="35.25" customHeight="1" thickBot="1" x14ac:dyDescent="0.2">
      <c r="F34" s="702" t="s">
        <v>241</v>
      </c>
      <c r="G34" s="703"/>
      <c r="H34" s="703"/>
      <c r="I34" s="703"/>
      <c r="J34" s="704"/>
    </row>
  </sheetData>
  <sheetProtection formatCells="0" selectLockedCells="1"/>
  <mergeCells count="45">
    <mergeCell ref="G18:H18"/>
    <mergeCell ref="F23:J23"/>
    <mergeCell ref="F24:J24"/>
    <mergeCell ref="F25:J25"/>
    <mergeCell ref="F27:J27"/>
    <mergeCell ref="G19:H19"/>
    <mergeCell ref="F29:J29"/>
    <mergeCell ref="F31:J31"/>
    <mergeCell ref="F33:J33"/>
    <mergeCell ref="F26:J26"/>
    <mergeCell ref="F28:J28"/>
    <mergeCell ref="F30:J30"/>
    <mergeCell ref="F32:J32"/>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
  <sheetViews>
    <sheetView showGridLines="0" workbookViewId="0">
      <selection activeCell="F29" sqref="F29"/>
    </sheetView>
  </sheetViews>
  <sheetFormatPr defaultColWidth="9.83203125" defaultRowHeight="17.25" x14ac:dyDescent="0.15"/>
  <cols>
    <col min="1" max="1" width="9.4453125" style="9" bestFit="1" customWidth="1"/>
    <col min="2" max="2" width="8.0234375" style="14" bestFit="1" customWidth="1"/>
    <col min="3" max="3" width="6.2109375" style="14" bestFit="1" customWidth="1"/>
    <col min="4" max="4" width="9.83203125" style="9"/>
    <col min="5" max="5" width="11.2578125" style="9" bestFit="1" customWidth="1"/>
    <col min="6" max="6" width="10.3515625" style="9" bestFit="1" customWidth="1"/>
    <col min="7" max="16384" width="9.83203125" style="9"/>
  </cols>
  <sheetData>
    <row r="1" spans="1:10" x14ac:dyDescent="0.15">
      <c r="A1" s="15" t="s">
        <v>107</v>
      </c>
      <c r="B1" s="15" t="s">
        <v>108</v>
      </c>
      <c r="C1" s="15" t="s">
        <v>152</v>
      </c>
      <c r="E1" s="15" t="s">
        <v>2</v>
      </c>
      <c r="F1" s="15" t="s">
        <v>153</v>
      </c>
      <c r="J1" s="17"/>
    </row>
    <row r="2" spans="1:10" x14ac:dyDescent="0.15">
      <c r="A2" s="11">
        <v>0</v>
      </c>
      <c r="B2" s="16" t="s">
        <v>278</v>
      </c>
      <c r="C2" s="11">
        <v>0</v>
      </c>
      <c r="E2" s="280">
        <f>人物卡!C6</f>
        <v>0</v>
      </c>
      <c r="F2" s="11">
        <f>IF((人物卡!C6&lt;39)*AND(人物卡!C6&gt;=0),0,IF(人物卡!C6&lt;50,1,IF(人物卡!C6&lt;60,2,IF(人物卡!C6&lt;70,3,IF(人物卡!C6&lt;80,4,IF(人物卡!C6&lt;90,5))))))</f>
        <v>0</v>
      </c>
    </row>
    <row r="3" spans="1:10" x14ac:dyDescent="0.15">
      <c r="A3" s="10">
        <v>2</v>
      </c>
      <c r="B3" s="10">
        <v>-2</v>
      </c>
      <c r="C3" s="10">
        <v>-2</v>
      </c>
      <c r="E3" s="10"/>
      <c r="F3" s="10"/>
    </row>
    <row r="4" spans="1:10" x14ac:dyDescent="0.15">
      <c r="A4" s="11">
        <v>65</v>
      </c>
      <c r="B4" s="16">
        <v>-1</v>
      </c>
      <c r="C4" s="11">
        <v>-1</v>
      </c>
      <c r="E4" s="16"/>
      <c r="F4" s="11"/>
    </row>
    <row r="5" spans="1:10" x14ac:dyDescent="0.15">
      <c r="A5" s="10">
        <v>85</v>
      </c>
      <c r="B5" s="10">
        <v>0</v>
      </c>
      <c r="C5" s="10">
        <v>0</v>
      </c>
      <c r="E5" s="10"/>
      <c r="F5" s="10"/>
    </row>
    <row r="6" spans="1:10" x14ac:dyDescent="0.15">
      <c r="A6" s="11">
        <v>125</v>
      </c>
      <c r="B6" s="16" t="s">
        <v>125</v>
      </c>
      <c r="C6" s="11">
        <v>1</v>
      </c>
      <c r="E6" s="16"/>
      <c r="F6" s="11"/>
    </row>
    <row r="7" spans="1:10" x14ac:dyDescent="0.15">
      <c r="A7" s="10">
        <v>165</v>
      </c>
      <c r="B7" s="10" t="s">
        <v>126</v>
      </c>
      <c r="C7" s="10">
        <v>2</v>
      </c>
      <c r="E7" s="10"/>
      <c r="F7" s="10"/>
    </row>
    <row r="8" spans="1:10" x14ac:dyDescent="0.15">
      <c r="A8" s="11">
        <v>205</v>
      </c>
      <c r="B8" s="16" t="s">
        <v>127</v>
      </c>
      <c r="C8" s="11">
        <v>3</v>
      </c>
    </row>
    <row r="9" spans="1:10" x14ac:dyDescent="0.15">
      <c r="A9" s="10">
        <v>285</v>
      </c>
      <c r="B9" s="10" t="s">
        <v>128</v>
      </c>
      <c r="C9" s="10">
        <v>4</v>
      </c>
      <c r="E9" s="716" t="s">
        <v>159</v>
      </c>
      <c r="F9" s="717"/>
    </row>
    <row r="10" spans="1:10" x14ac:dyDescent="0.15">
      <c r="A10" s="11">
        <v>365</v>
      </c>
      <c r="B10" s="16" t="s">
        <v>129</v>
      </c>
      <c r="C10" s="11">
        <v>5</v>
      </c>
      <c r="E10" s="16" t="s">
        <v>154</v>
      </c>
      <c r="F10" s="12">
        <f>人物卡!J3</f>
        <v>0</v>
      </c>
    </row>
    <row r="11" spans="1:10" x14ac:dyDescent="0.15">
      <c r="A11" s="10">
        <v>445</v>
      </c>
      <c r="B11" s="10" t="s">
        <v>130</v>
      </c>
      <c r="C11" s="10">
        <v>6</v>
      </c>
      <c r="E11" s="13" t="s">
        <v>155</v>
      </c>
      <c r="F11" s="13">
        <f>人物卡!M3</f>
        <v>0</v>
      </c>
    </row>
    <row r="12" spans="1:10" x14ac:dyDescent="0.15">
      <c r="A12" s="11">
        <v>525</v>
      </c>
      <c r="B12" s="16" t="s">
        <v>131</v>
      </c>
      <c r="C12" s="11">
        <v>7</v>
      </c>
      <c r="E12" s="16" t="s">
        <v>162</v>
      </c>
      <c r="F12" s="18">
        <f>人物卡!J7</f>
        <v>55</v>
      </c>
    </row>
    <row r="13" spans="1:10" x14ac:dyDescent="0.15">
      <c r="A13" s="10">
        <v>605</v>
      </c>
      <c r="B13" s="10" t="s">
        <v>132</v>
      </c>
      <c r="C13" s="10">
        <v>8</v>
      </c>
      <c r="E13" s="19" t="s">
        <v>163</v>
      </c>
      <c r="F13" s="19" t="b">
        <f>IF(F10&gt;F12,TRUE())</f>
        <v>0</v>
      </c>
    </row>
    <row r="14" spans="1:10" x14ac:dyDescent="0.15">
      <c r="A14" s="11">
        <v>685</v>
      </c>
      <c r="B14" s="16" t="s">
        <v>133</v>
      </c>
      <c r="C14" s="11">
        <v>9</v>
      </c>
      <c r="E14" s="16" t="s">
        <v>164</v>
      </c>
      <c r="F14" s="18" t="b">
        <f>IF(F11&gt;F12,TRUE())</f>
        <v>0</v>
      </c>
    </row>
    <row r="15" spans="1:10" x14ac:dyDescent="0.15">
      <c r="A15" s="10">
        <v>765</v>
      </c>
      <c r="B15" s="10" t="s">
        <v>134</v>
      </c>
      <c r="C15" s="10">
        <v>10</v>
      </c>
      <c r="E15" s="19" t="s">
        <v>165</v>
      </c>
      <c r="F15" s="19" t="b">
        <f>IF(F10=F12,TRUE())</f>
        <v>0</v>
      </c>
    </row>
    <row r="16" spans="1:10" x14ac:dyDescent="0.15">
      <c r="A16" s="11">
        <v>845</v>
      </c>
      <c r="B16" s="16" t="s">
        <v>135</v>
      </c>
      <c r="C16" s="11">
        <v>11</v>
      </c>
      <c r="E16" s="16" t="s">
        <v>166</v>
      </c>
      <c r="F16" s="18" t="b">
        <f>IF(F11=F12,TRUE())</f>
        <v>0</v>
      </c>
    </row>
    <row r="17" spans="1:6" x14ac:dyDescent="0.15">
      <c r="A17" s="10">
        <v>925</v>
      </c>
      <c r="B17" s="10" t="s">
        <v>136</v>
      </c>
      <c r="C17" s="10">
        <v>12</v>
      </c>
      <c r="E17" s="19" t="s">
        <v>167</v>
      </c>
      <c r="F17" s="19" t="b">
        <f>IF(F10&lt;F12,TRUE())</f>
        <v>1</v>
      </c>
    </row>
    <row r="18" spans="1:6" x14ac:dyDescent="0.15">
      <c r="A18" s="11">
        <v>1005</v>
      </c>
      <c r="B18" s="16" t="s">
        <v>137</v>
      </c>
      <c r="C18" s="11">
        <v>13</v>
      </c>
      <c r="E18" s="16" t="s">
        <v>168</v>
      </c>
      <c r="F18" s="18" t="b">
        <f>IF(F11&lt;F12,TRUE())</f>
        <v>1</v>
      </c>
    </row>
    <row r="19" spans="1:6" x14ac:dyDescent="0.15">
      <c r="A19" s="10">
        <v>1085</v>
      </c>
      <c r="B19" s="10" t="s">
        <v>138</v>
      </c>
      <c r="C19" s="10">
        <v>14</v>
      </c>
      <c r="E19" s="19" t="s">
        <v>169</v>
      </c>
      <c r="F19" s="19" t="b">
        <f>AND(F17:F18)</f>
        <v>1</v>
      </c>
    </row>
    <row r="20" spans="1:6" x14ac:dyDescent="0.15">
      <c r="A20" s="11">
        <v>1165</v>
      </c>
      <c r="B20" s="16" t="s">
        <v>139</v>
      </c>
      <c r="C20" s="11">
        <v>15</v>
      </c>
      <c r="E20" s="16" t="s">
        <v>157</v>
      </c>
      <c r="F20" s="18" t="b">
        <f>AND(F13:F14)</f>
        <v>0</v>
      </c>
    </row>
    <row r="21" spans="1:6" x14ac:dyDescent="0.15">
      <c r="A21" s="10">
        <v>1245</v>
      </c>
      <c r="B21" s="10" t="s">
        <v>140</v>
      </c>
      <c r="C21" s="10">
        <v>16</v>
      </c>
      <c r="E21" s="19" t="s">
        <v>156</v>
      </c>
      <c r="F21" s="19" t="b">
        <f>AND(F15:F16)</f>
        <v>0</v>
      </c>
    </row>
    <row r="22" spans="1:6" x14ac:dyDescent="0.15">
      <c r="A22" s="11">
        <v>1325</v>
      </c>
      <c r="B22" s="16" t="s">
        <v>141</v>
      </c>
      <c r="C22" s="11">
        <v>17</v>
      </c>
      <c r="E22" s="16" t="s">
        <v>158</v>
      </c>
      <c r="F22" s="18" t="b">
        <f>OR(F13:F14)</f>
        <v>0</v>
      </c>
    </row>
    <row r="23" spans="1:6" x14ac:dyDescent="0.15">
      <c r="A23" s="10">
        <v>1405</v>
      </c>
      <c r="B23" s="10" t="s">
        <v>142</v>
      </c>
      <c r="C23" s="10">
        <v>18</v>
      </c>
      <c r="E23" s="19" t="s">
        <v>172</v>
      </c>
      <c r="F23" s="19">
        <f>IF(OR(F15:F16),8,0)</f>
        <v>0</v>
      </c>
    </row>
    <row r="24" spans="1:6" x14ac:dyDescent="0.15">
      <c r="A24" s="11">
        <v>1485</v>
      </c>
      <c r="B24" s="16" t="s">
        <v>143</v>
      </c>
      <c r="C24" s="11">
        <v>19</v>
      </c>
      <c r="E24" s="16" t="s">
        <v>170</v>
      </c>
      <c r="F24" s="18">
        <f>IF(F19,7,0)</f>
        <v>7</v>
      </c>
    </row>
    <row r="25" spans="1:6" x14ac:dyDescent="0.15">
      <c r="A25" s="10">
        <v>1565</v>
      </c>
      <c r="B25" s="10" t="s">
        <v>144</v>
      </c>
      <c r="C25" s="10">
        <v>20</v>
      </c>
      <c r="E25" s="19" t="s">
        <v>171</v>
      </c>
      <c r="F25" s="19">
        <f>IF(F20,9,0)</f>
        <v>0</v>
      </c>
    </row>
    <row r="26" spans="1:6" x14ac:dyDescent="0.15">
      <c r="A26" s="11">
        <v>1645</v>
      </c>
      <c r="B26" s="16" t="s">
        <v>145</v>
      </c>
      <c r="C26" s="11">
        <v>21</v>
      </c>
      <c r="E26" s="16" t="s">
        <v>172</v>
      </c>
      <c r="F26" s="18">
        <f>IF(OR(F21:F22),8,0)</f>
        <v>0</v>
      </c>
    </row>
    <row r="27" spans="1:6" x14ac:dyDescent="0.15">
      <c r="A27" s="10">
        <v>1725</v>
      </c>
      <c r="B27" s="10" t="s">
        <v>146</v>
      </c>
      <c r="C27" s="10">
        <v>22</v>
      </c>
      <c r="E27" s="19" t="s">
        <v>1264</v>
      </c>
      <c r="F27" s="19">
        <f>MAX(F23:F26)</f>
        <v>7</v>
      </c>
    </row>
    <row r="28" spans="1:6" x14ac:dyDescent="0.15">
      <c r="A28" s="11">
        <v>1805</v>
      </c>
      <c r="B28" s="16" t="s">
        <v>147</v>
      </c>
      <c r="C28" s="11">
        <v>23</v>
      </c>
      <c r="E28" s="9" t="s">
        <v>1263</v>
      </c>
      <c r="F28" s="9">
        <f>F27-F2</f>
        <v>7</v>
      </c>
    </row>
    <row r="29" spans="1:6" x14ac:dyDescent="0.15">
      <c r="A29" s="10">
        <v>1885</v>
      </c>
      <c r="B29" s="10" t="s">
        <v>148</v>
      </c>
      <c r="C29" s="10">
        <v>24</v>
      </c>
    </row>
    <row r="30" spans="1:6" x14ac:dyDescent="0.15">
      <c r="A30" s="11">
        <v>1965</v>
      </c>
      <c r="B30" s="16" t="s">
        <v>149</v>
      </c>
      <c r="C30" s="11">
        <v>25</v>
      </c>
    </row>
    <row r="31" spans="1:6" x14ac:dyDescent="0.15">
      <c r="A31" s="10">
        <v>2045</v>
      </c>
      <c r="B31" s="10" t="s">
        <v>150</v>
      </c>
      <c r="C31" s="10">
        <v>26</v>
      </c>
    </row>
    <row r="32" spans="1:6" x14ac:dyDescent="0.15">
      <c r="A32" s="11">
        <v>2125</v>
      </c>
      <c r="B32" s="16" t="s">
        <v>151</v>
      </c>
      <c r="C32" s="11">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4"/>
  <sheetViews>
    <sheetView workbookViewId="0">
      <selection activeCell="B110" sqref="B110"/>
    </sheetView>
  </sheetViews>
  <sheetFormatPr defaultRowHeight="13.5" x14ac:dyDescent="0.15"/>
  <cols>
    <col min="2" max="2" width="67.80859375" style="39" customWidth="1"/>
    <col min="4" max="4" width="74.796875" style="39" customWidth="1"/>
  </cols>
  <sheetData>
    <row r="1" spans="1:4" ht="17.25" thickBot="1" x14ac:dyDescent="0.3">
      <c r="B1" s="36" t="s">
        <v>272</v>
      </c>
      <c r="D1" s="36" t="s">
        <v>273</v>
      </c>
    </row>
    <row r="2" spans="1:4" ht="30.75" thickBot="1" x14ac:dyDescent="0.3">
      <c r="B2" s="37" t="s">
        <v>274</v>
      </c>
      <c r="D2" s="37" t="s">
        <v>277</v>
      </c>
    </row>
    <row r="3" spans="1:4" ht="15.75" thickBot="1" x14ac:dyDescent="0.3">
      <c r="A3">
        <v>1</v>
      </c>
      <c r="B3" s="37" t="s">
        <v>291</v>
      </c>
      <c r="C3">
        <v>1</v>
      </c>
      <c r="D3" s="37" t="s">
        <v>391</v>
      </c>
    </row>
    <row r="4" spans="1:4" ht="15.75" thickBot="1" x14ac:dyDescent="0.3">
      <c r="A4">
        <v>2</v>
      </c>
      <c r="B4" s="37" t="s">
        <v>292</v>
      </c>
      <c r="C4">
        <v>2</v>
      </c>
      <c r="D4" s="37" t="s">
        <v>392</v>
      </c>
    </row>
    <row r="5" spans="1:4" ht="15.75" thickBot="1" x14ac:dyDescent="0.3">
      <c r="A5">
        <v>3</v>
      </c>
      <c r="B5" s="37" t="s">
        <v>293</v>
      </c>
      <c r="C5">
        <v>3</v>
      </c>
      <c r="D5" s="37" t="s">
        <v>393</v>
      </c>
    </row>
    <row r="6" spans="1:4" ht="15.75" thickBot="1" x14ac:dyDescent="0.3">
      <c r="A6">
        <v>4</v>
      </c>
      <c r="B6" s="37" t="s">
        <v>294</v>
      </c>
      <c r="C6">
        <v>4</v>
      </c>
      <c r="D6" s="37" t="s">
        <v>394</v>
      </c>
    </row>
    <row r="7" spans="1:4" ht="15.75" thickBot="1" x14ac:dyDescent="0.3">
      <c r="A7">
        <v>5</v>
      </c>
      <c r="B7" s="37" t="s">
        <v>295</v>
      </c>
      <c r="C7">
        <v>5</v>
      </c>
      <c r="D7" s="37" t="s">
        <v>395</v>
      </c>
    </row>
    <row r="8" spans="1:4" ht="15.75" thickBot="1" x14ac:dyDescent="0.3">
      <c r="A8">
        <v>6</v>
      </c>
      <c r="B8" s="37" t="s">
        <v>296</v>
      </c>
      <c r="C8">
        <v>6</v>
      </c>
      <c r="D8" s="37" t="s">
        <v>396</v>
      </c>
    </row>
    <row r="9" spans="1:4" ht="15.75" thickBot="1" x14ac:dyDescent="0.3">
      <c r="A9">
        <v>7</v>
      </c>
      <c r="B9" s="37" t="s">
        <v>297</v>
      </c>
      <c r="C9">
        <v>7</v>
      </c>
      <c r="D9" s="37" t="s">
        <v>397</v>
      </c>
    </row>
    <row r="10" spans="1:4" ht="15.75" thickBot="1" x14ac:dyDescent="0.3">
      <c r="A10">
        <v>8</v>
      </c>
      <c r="B10" s="37" t="s">
        <v>298</v>
      </c>
      <c r="C10">
        <v>8</v>
      </c>
      <c r="D10" s="37" t="s">
        <v>398</v>
      </c>
    </row>
    <row r="11" spans="1:4" ht="15.75" thickBot="1" x14ac:dyDescent="0.3">
      <c r="A11">
        <v>9</v>
      </c>
      <c r="B11" s="37" t="s">
        <v>299</v>
      </c>
      <c r="C11">
        <v>9</v>
      </c>
      <c r="D11" s="37" t="s">
        <v>399</v>
      </c>
    </row>
    <row r="12" spans="1:4" ht="15.75" thickBot="1" x14ac:dyDescent="0.3">
      <c r="A12">
        <v>10</v>
      </c>
      <c r="B12" s="37" t="s">
        <v>300</v>
      </c>
      <c r="C12">
        <v>10</v>
      </c>
      <c r="D12" s="37" t="s">
        <v>400</v>
      </c>
    </row>
    <row r="13" spans="1:4" ht="15.75" thickBot="1" x14ac:dyDescent="0.3">
      <c r="A13">
        <v>11</v>
      </c>
      <c r="B13" s="37" t="s">
        <v>301</v>
      </c>
      <c r="C13">
        <v>11</v>
      </c>
      <c r="D13" s="37" t="s">
        <v>401</v>
      </c>
    </row>
    <row r="14" spans="1:4" ht="15.75" thickBot="1" x14ac:dyDescent="0.3">
      <c r="A14">
        <v>12</v>
      </c>
      <c r="B14" s="37" t="s">
        <v>302</v>
      </c>
      <c r="C14">
        <v>12</v>
      </c>
      <c r="D14" s="37" t="s">
        <v>402</v>
      </c>
    </row>
    <row r="15" spans="1:4" ht="15.75" thickBot="1" x14ac:dyDescent="0.3">
      <c r="A15">
        <v>13</v>
      </c>
      <c r="B15" s="37" t="s">
        <v>303</v>
      </c>
      <c r="C15">
        <v>13</v>
      </c>
      <c r="D15" s="37" t="s">
        <v>403</v>
      </c>
    </row>
    <row r="16" spans="1:4" ht="15.75" thickBot="1" x14ac:dyDescent="0.3">
      <c r="A16">
        <v>14</v>
      </c>
      <c r="B16" s="37" t="s">
        <v>304</v>
      </c>
      <c r="C16">
        <v>14</v>
      </c>
      <c r="D16" s="37" t="s">
        <v>404</v>
      </c>
    </row>
    <row r="17" spans="1:4" ht="15.75" thickBot="1" x14ac:dyDescent="0.3">
      <c r="A17">
        <v>15</v>
      </c>
      <c r="B17" s="37" t="s">
        <v>390</v>
      </c>
      <c r="C17">
        <v>15</v>
      </c>
      <c r="D17" s="37" t="s">
        <v>405</v>
      </c>
    </row>
    <row r="18" spans="1:4" ht="30.75" thickBot="1" x14ac:dyDescent="0.3">
      <c r="A18">
        <v>16</v>
      </c>
      <c r="B18" s="37" t="s">
        <v>389</v>
      </c>
      <c r="C18">
        <v>16</v>
      </c>
      <c r="D18" s="37" t="s">
        <v>406</v>
      </c>
    </row>
    <row r="19" spans="1:4" ht="15.75" thickBot="1" x14ac:dyDescent="0.3">
      <c r="A19">
        <v>17</v>
      </c>
      <c r="B19" s="37" t="s">
        <v>388</v>
      </c>
      <c r="C19">
        <v>17</v>
      </c>
      <c r="D19" s="37" t="s">
        <v>407</v>
      </c>
    </row>
    <row r="20" spans="1:4" ht="15.75" thickBot="1" x14ac:dyDescent="0.3">
      <c r="A20">
        <v>18</v>
      </c>
      <c r="B20" s="37" t="s">
        <v>387</v>
      </c>
      <c r="C20">
        <v>18</v>
      </c>
      <c r="D20" s="37" t="s">
        <v>408</v>
      </c>
    </row>
    <row r="21" spans="1:4" ht="15.75" thickBot="1" x14ac:dyDescent="0.3">
      <c r="A21">
        <v>19</v>
      </c>
      <c r="B21" s="37" t="s">
        <v>386</v>
      </c>
      <c r="C21">
        <v>19</v>
      </c>
      <c r="D21" s="37" t="s">
        <v>409</v>
      </c>
    </row>
    <row r="22" spans="1:4" ht="15.75" thickBot="1" x14ac:dyDescent="0.3">
      <c r="A22">
        <v>20</v>
      </c>
      <c r="B22" s="37" t="s">
        <v>385</v>
      </c>
      <c r="C22">
        <v>20</v>
      </c>
      <c r="D22" s="37" t="s">
        <v>410</v>
      </c>
    </row>
    <row r="23" spans="1:4" ht="15.75" thickBot="1" x14ac:dyDescent="0.3">
      <c r="A23">
        <v>21</v>
      </c>
      <c r="B23" s="37" t="s">
        <v>384</v>
      </c>
      <c r="C23">
        <v>21</v>
      </c>
      <c r="D23" s="37" t="s">
        <v>411</v>
      </c>
    </row>
    <row r="24" spans="1:4" ht="15.75" thickBot="1" x14ac:dyDescent="0.3">
      <c r="A24">
        <v>22</v>
      </c>
      <c r="B24" s="37" t="s">
        <v>383</v>
      </c>
      <c r="C24">
        <v>22</v>
      </c>
      <c r="D24" s="37" t="s">
        <v>412</v>
      </c>
    </row>
    <row r="25" spans="1:4" ht="15.75" thickBot="1" x14ac:dyDescent="0.3">
      <c r="A25">
        <v>23</v>
      </c>
      <c r="B25" s="37" t="s">
        <v>382</v>
      </c>
      <c r="C25">
        <v>23</v>
      </c>
      <c r="D25" s="37" t="s">
        <v>413</v>
      </c>
    </row>
    <row r="26" spans="1:4" ht="15.75" thickBot="1" x14ac:dyDescent="0.3">
      <c r="A26">
        <v>24</v>
      </c>
      <c r="B26" s="37" t="s">
        <v>381</v>
      </c>
      <c r="C26">
        <v>24</v>
      </c>
      <c r="D26" s="37" t="s">
        <v>414</v>
      </c>
    </row>
    <row r="27" spans="1:4" ht="15.75" thickBot="1" x14ac:dyDescent="0.3">
      <c r="A27">
        <v>25</v>
      </c>
      <c r="B27" s="37" t="s">
        <v>380</v>
      </c>
      <c r="C27">
        <v>25</v>
      </c>
      <c r="D27" s="37" t="s">
        <v>415</v>
      </c>
    </row>
    <row r="28" spans="1:4" ht="15.75" thickBot="1" x14ac:dyDescent="0.3">
      <c r="A28">
        <v>26</v>
      </c>
      <c r="B28" s="37" t="s">
        <v>379</v>
      </c>
      <c r="C28">
        <v>26</v>
      </c>
      <c r="D28" s="37" t="s">
        <v>416</v>
      </c>
    </row>
    <row r="29" spans="1:4" ht="15.75" thickBot="1" x14ac:dyDescent="0.3">
      <c r="A29">
        <v>27</v>
      </c>
      <c r="B29" s="37" t="s">
        <v>378</v>
      </c>
      <c r="C29">
        <v>27</v>
      </c>
      <c r="D29" s="37" t="s">
        <v>417</v>
      </c>
    </row>
    <row r="30" spans="1:4" ht="15.75" thickBot="1" x14ac:dyDescent="0.3">
      <c r="A30">
        <v>28</v>
      </c>
      <c r="B30" s="37" t="s">
        <v>377</v>
      </c>
      <c r="C30">
        <v>28</v>
      </c>
      <c r="D30" s="37" t="s">
        <v>418</v>
      </c>
    </row>
    <row r="31" spans="1:4" ht="15.75" thickBot="1" x14ac:dyDescent="0.3">
      <c r="A31">
        <v>29</v>
      </c>
      <c r="B31" s="37" t="s">
        <v>376</v>
      </c>
      <c r="C31">
        <v>29</v>
      </c>
      <c r="D31" s="37" t="s">
        <v>419</v>
      </c>
    </row>
    <row r="32" spans="1:4" ht="15.75" thickBot="1" x14ac:dyDescent="0.3">
      <c r="A32">
        <v>30</v>
      </c>
      <c r="B32" s="37" t="s">
        <v>375</v>
      </c>
      <c r="C32">
        <v>30</v>
      </c>
      <c r="D32" s="37" t="s">
        <v>420</v>
      </c>
    </row>
    <row r="33" spans="1:4" ht="15.75" thickBot="1" x14ac:dyDescent="0.3">
      <c r="A33">
        <v>31</v>
      </c>
      <c r="B33" s="37" t="s">
        <v>374</v>
      </c>
      <c r="C33">
        <v>31</v>
      </c>
      <c r="D33" s="37" t="s">
        <v>421</v>
      </c>
    </row>
    <row r="34" spans="1:4" ht="15.75" thickBot="1" x14ac:dyDescent="0.3">
      <c r="A34">
        <v>32</v>
      </c>
      <c r="B34" s="37" t="s">
        <v>373</v>
      </c>
      <c r="C34">
        <v>32</v>
      </c>
      <c r="D34" s="37" t="s">
        <v>422</v>
      </c>
    </row>
    <row r="35" spans="1:4" ht="15.75" thickBot="1" x14ac:dyDescent="0.3">
      <c r="A35">
        <v>33</v>
      </c>
      <c r="B35" s="37" t="s">
        <v>372</v>
      </c>
      <c r="C35">
        <v>33</v>
      </c>
      <c r="D35" s="37" t="s">
        <v>423</v>
      </c>
    </row>
    <row r="36" spans="1:4" ht="15.75" thickBot="1" x14ac:dyDescent="0.3">
      <c r="A36">
        <v>34</v>
      </c>
      <c r="B36" s="37" t="s">
        <v>371</v>
      </c>
      <c r="C36">
        <v>34</v>
      </c>
      <c r="D36" s="37" t="s">
        <v>424</v>
      </c>
    </row>
    <row r="37" spans="1:4" ht="15.75" thickBot="1" x14ac:dyDescent="0.3">
      <c r="A37">
        <v>35</v>
      </c>
      <c r="B37" s="37" t="s">
        <v>370</v>
      </c>
      <c r="C37">
        <v>35</v>
      </c>
      <c r="D37" s="37" t="s">
        <v>425</v>
      </c>
    </row>
    <row r="38" spans="1:4" ht="15.75" thickBot="1" x14ac:dyDescent="0.3">
      <c r="A38">
        <v>36</v>
      </c>
      <c r="B38" s="37" t="s">
        <v>369</v>
      </c>
      <c r="C38">
        <v>36</v>
      </c>
      <c r="D38" s="37" t="s">
        <v>426</v>
      </c>
    </row>
    <row r="39" spans="1:4" ht="15.75" thickBot="1" x14ac:dyDescent="0.3">
      <c r="A39">
        <v>37</v>
      </c>
      <c r="B39" s="37" t="s">
        <v>368</v>
      </c>
      <c r="C39">
        <v>37</v>
      </c>
      <c r="D39" s="37" t="s">
        <v>427</v>
      </c>
    </row>
    <row r="40" spans="1:4" ht="15.75" thickBot="1" x14ac:dyDescent="0.3">
      <c r="A40">
        <v>38</v>
      </c>
      <c r="B40" s="37" t="s">
        <v>367</v>
      </c>
      <c r="C40">
        <v>38</v>
      </c>
      <c r="D40" s="37" t="s">
        <v>490</v>
      </c>
    </row>
    <row r="41" spans="1:4" ht="15.75" thickBot="1" x14ac:dyDescent="0.3">
      <c r="A41">
        <v>39</v>
      </c>
      <c r="B41" s="37" t="s">
        <v>366</v>
      </c>
      <c r="C41">
        <v>39</v>
      </c>
      <c r="D41" s="37" t="s">
        <v>489</v>
      </c>
    </row>
    <row r="42" spans="1:4" ht="15.75" thickBot="1" x14ac:dyDescent="0.3">
      <c r="A42">
        <v>40</v>
      </c>
      <c r="B42" s="37" t="s">
        <v>365</v>
      </c>
      <c r="C42">
        <v>40</v>
      </c>
      <c r="D42" s="37" t="s">
        <v>488</v>
      </c>
    </row>
    <row r="43" spans="1:4" ht="15.75" thickBot="1" x14ac:dyDescent="0.3">
      <c r="A43">
        <v>41</v>
      </c>
      <c r="B43" s="37" t="s">
        <v>364</v>
      </c>
      <c r="C43">
        <v>41</v>
      </c>
      <c r="D43" s="37" t="s">
        <v>487</v>
      </c>
    </row>
    <row r="44" spans="1:4" ht="15.75" thickBot="1" x14ac:dyDescent="0.3">
      <c r="A44">
        <v>42</v>
      </c>
      <c r="B44" s="37" t="s">
        <v>363</v>
      </c>
      <c r="C44">
        <v>42</v>
      </c>
      <c r="D44" s="37" t="s">
        <v>486</v>
      </c>
    </row>
    <row r="45" spans="1:4" ht="15.75" thickBot="1" x14ac:dyDescent="0.3">
      <c r="A45">
        <v>43</v>
      </c>
      <c r="B45" s="37" t="s">
        <v>362</v>
      </c>
      <c r="C45">
        <v>43</v>
      </c>
      <c r="D45" s="37" t="s">
        <v>485</v>
      </c>
    </row>
    <row r="46" spans="1:4" ht="15.75" thickBot="1" x14ac:dyDescent="0.3">
      <c r="A46">
        <v>44</v>
      </c>
      <c r="B46" s="37" t="s">
        <v>361</v>
      </c>
      <c r="C46">
        <v>44</v>
      </c>
      <c r="D46" s="37" t="s">
        <v>484</v>
      </c>
    </row>
    <row r="47" spans="1:4" ht="15.75" thickBot="1" x14ac:dyDescent="0.3">
      <c r="A47">
        <v>45</v>
      </c>
      <c r="B47" s="37" t="s">
        <v>360</v>
      </c>
      <c r="C47">
        <v>45</v>
      </c>
      <c r="D47" s="37" t="s">
        <v>483</v>
      </c>
    </row>
    <row r="48" spans="1:4" ht="15.75" thickBot="1" x14ac:dyDescent="0.3">
      <c r="A48">
        <v>46</v>
      </c>
      <c r="B48" s="37" t="s">
        <v>359</v>
      </c>
      <c r="C48">
        <v>46</v>
      </c>
      <c r="D48" s="37" t="s">
        <v>482</v>
      </c>
    </row>
    <row r="49" spans="1:4" ht="15.75" thickBot="1" x14ac:dyDescent="0.3">
      <c r="A49">
        <v>47</v>
      </c>
      <c r="B49" s="37" t="s">
        <v>358</v>
      </c>
      <c r="C49">
        <v>47</v>
      </c>
      <c r="D49" s="37" t="s">
        <v>481</v>
      </c>
    </row>
    <row r="50" spans="1:4" ht="15.75" thickBot="1" x14ac:dyDescent="0.3">
      <c r="A50">
        <v>48</v>
      </c>
      <c r="B50" s="37" t="s">
        <v>357</v>
      </c>
      <c r="C50">
        <v>48</v>
      </c>
      <c r="D50" s="37" t="s">
        <v>480</v>
      </c>
    </row>
    <row r="51" spans="1:4" ht="15.75" thickBot="1" x14ac:dyDescent="0.3">
      <c r="A51">
        <v>49</v>
      </c>
      <c r="B51" s="37" t="s">
        <v>356</v>
      </c>
      <c r="C51">
        <v>49</v>
      </c>
      <c r="D51" s="37" t="s">
        <v>479</v>
      </c>
    </row>
    <row r="52" spans="1:4" ht="15.75" thickBot="1" x14ac:dyDescent="0.3">
      <c r="A52">
        <v>50</v>
      </c>
      <c r="B52" s="37" t="s">
        <v>355</v>
      </c>
      <c r="C52">
        <v>50</v>
      </c>
      <c r="D52" s="37" t="s">
        <v>478</v>
      </c>
    </row>
    <row r="53" spans="1:4" ht="15.75" thickBot="1" x14ac:dyDescent="0.3">
      <c r="A53">
        <v>51</v>
      </c>
      <c r="B53" s="37" t="s">
        <v>354</v>
      </c>
      <c r="C53">
        <v>51</v>
      </c>
      <c r="D53" s="37" t="s">
        <v>477</v>
      </c>
    </row>
    <row r="54" spans="1:4" ht="15.75" thickBot="1" x14ac:dyDescent="0.3">
      <c r="A54">
        <v>52</v>
      </c>
      <c r="B54" s="37" t="s">
        <v>353</v>
      </c>
      <c r="C54">
        <v>52</v>
      </c>
      <c r="D54" s="37" t="s">
        <v>476</v>
      </c>
    </row>
    <row r="55" spans="1:4" ht="15.75" thickBot="1" x14ac:dyDescent="0.3">
      <c r="A55">
        <v>53</v>
      </c>
      <c r="B55" s="37" t="s">
        <v>352</v>
      </c>
      <c r="C55">
        <v>53</v>
      </c>
      <c r="D55" s="37" t="s">
        <v>475</v>
      </c>
    </row>
    <row r="56" spans="1:4" ht="15.75" thickBot="1" x14ac:dyDescent="0.3">
      <c r="A56">
        <v>54</v>
      </c>
      <c r="B56" s="37" t="s">
        <v>351</v>
      </c>
      <c r="C56">
        <v>54</v>
      </c>
      <c r="D56" s="37" t="s">
        <v>474</v>
      </c>
    </row>
    <row r="57" spans="1:4" ht="15.75" thickBot="1" x14ac:dyDescent="0.3">
      <c r="A57">
        <v>55</v>
      </c>
      <c r="B57" s="37" t="s">
        <v>350</v>
      </c>
      <c r="C57">
        <v>55</v>
      </c>
      <c r="D57" s="37" t="s">
        <v>473</v>
      </c>
    </row>
    <row r="58" spans="1:4" ht="15.75" thickBot="1" x14ac:dyDescent="0.3">
      <c r="A58">
        <v>56</v>
      </c>
      <c r="B58" s="37" t="s">
        <v>349</v>
      </c>
      <c r="C58">
        <v>56</v>
      </c>
      <c r="D58" s="37" t="s">
        <v>472</v>
      </c>
    </row>
    <row r="59" spans="1:4" ht="15.75" thickBot="1" x14ac:dyDescent="0.3">
      <c r="A59">
        <v>57</v>
      </c>
      <c r="B59" s="37" t="s">
        <v>348</v>
      </c>
      <c r="C59">
        <v>57</v>
      </c>
      <c r="D59" s="37" t="s">
        <v>471</v>
      </c>
    </row>
    <row r="60" spans="1:4" ht="15.75" thickBot="1" x14ac:dyDescent="0.3">
      <c r="A60">
        <v>58</v>
      </c>
      <c r="B60" s="37" t="s">
        <v>347</v>
      </c>
      <c r="C60">
        <v>58</v>
      </c>
      <c r="D60" s="37" t="s">
        <v>470</v>
      </c>
    </row>
    <row r="61" spans="1:4" ht="15.75" thickBot="1" x14ac:dyDescent="0.3">
      <c r="A61">
        <v>59</v>
      </c>
      <c r="B61" s="37" t="s">
        <v>346</v>
      </c>
      <c r="C61">
        <v>59</v>
      </c>
      <c r="D61" s="37" t="s">
        <v>469</v>
      </c>
    </row>
    <row r="62" spans="1:4" ht="15.75" thickBot="1" x14ac:dyDescent="0.3">
      <c r="A62">
        <v>60</v>
      </c>
      <c r="B62" s="37" t="s">
        <v>345</v>
      </c>
      <c r="C62">
        <v>60</v>
      </c>
      <c r="D62" s="37" t="s">
        <v>468</v>
      </c>
    </row>
    <row r="63" spans="1:4" ht="15.75" thickBot="1" x14ac:dyDescent="0.3">
      <c r="A63">
        <v>61</v>
      </c>
      <c r="B63" s="37" t="s">
        <v>344</v>
      </c>
      <c r="C63">
        <v>61</v>
      </c>
      <c r="D63" s="37" t="s">
        <v>467</v>
      </c>
    </row>
    <row r="64" spans="1:4" ht="15.75" thickBot="1" x14ac:dyDescent="0.3">
      <c r="A64">
        <v>62</v>
      </c>
      <c r="B64" s="37" t="s">
        <v>343</v>
      </c>
      <c r="C64">
        <v>62</v>
      </c>
      <c r="D64" s="37" t="s">
        <v>466</v>
      </c>
    </row>
    <row r="65" spans="1:4" ht="15.75" thickBot="1" x14ac:dyDescent="0.3">
      <c r="A65">
        <v>63</v>
      </c>
      <c r="B65" s="37" t="s">
        <v>342</v>
      </c>
      <c r="C65">
        <v>63</v>
      </c>
      <c r="D65" s="37" t="s">
        <v>465</v>
      </c>
    </row>
    <row r="66" spans="1:4" ht="15.75" thickBot="1" x14ac:dyDescent="0.3">
      <c r="A66">
        <v>64</v>
      </c>
      <c r="B66" s="37" t="s">
        <v>340</v>
      </c>
      <c r="C66">
        <v>64</v>
      </c>
      <c r="D66" s="37" t="s">
        <v>464</v>
      </c>
    </row>
    <row r="67" spans="1:4" ht="15.75" thickBot="1" x14ac:dyDescent="0.3">
      <c r="A67">
        <v>65</v>
      </c>
      <c r="B67" s="37" t="s">
        <v>341</v>
      </c>
      <c r="C67">
        <v>65</v>
      </c>
      <c r="D67" s="37" t="s">
        <v>463</v>
      </c>
    </row>
    <row r="68" spans="1:4" ht="30.75" thickBot="1" x14ac:dyDescent="0.3">
      <c r="A68">
        <v>66</v>
      </c>
      <c r="B68" s="37" t="s">
        <v>339</v>
      </c>
      <c r="C68">
        <v>66</v>
      </c>
      <c r="D68" s="37" t="s">
        <v>462</v>
      </c>
    </row>
    <row r="69" spans="1:4" ht="15.75" thickBot="1" x14ac:dyDescent="0.3">
      <c r="A69">
        <v>67</v>
      </c>
      <c r="B69" s="37" t="s">
        <v>338</v>
      </c>
      <c r="C69">
        <v>67</v>
      </c>
      <c r="D69" s="37" t="s">
        <v>461</v>
      </c>
    </row>
    <row r="70" spans="1:4" ht="15.75" thickBot="1" x14ac:dyDescent="0.3">
      <c r="A70">
        <v>68</v>
      </c>
      <c r="B70" s="37" t="s">
        <v>337</v>
      </c>
      <c r="C70">
        <v>68</v>
      </c>
      <c r="D70" s="37" t="s">
        <v>460</v>
      </c>
    </row>
    <row r="71" spans="1:4" ht="15.75" thickBot="1" x14ac:dyDescent="0.3">
      <c r="A71">
        <v>69</v>
      </c>
      <c r="B71" s="37" t="s">
        <v>336</v>
      </c>
      <c r="C71">
        <v>69</v>
      </c>
      <c r="D71" s="37" t="s">
        <v>459</v>
      </c>
    </row>
    <row r="72" spans="1:4" ht="15.75" thickBot="1" x14ac:dyDescent="0.3">
      <c r="A72">
        <v>70</v>
      </c>
      <c r="B72" s="37" t="s">
        <v>335</v>
      </c>
      <c r="C72">
        <v>70</v>
      </c>
      <c r="D72" s="37" t="s">
        <v>458</v>
      </c>
    </row>
    <row r="73" spans="1:4" ht="15.75" thickBot="1" x14ac:dyDescent="0.3">
      <c r="A73">
        <v>71</v>
      </c>
      <c r="B73" s="37" t="s">
        <v>334</v>
      </c>
      <c r="C73">
        <v>71</v>
      </c>
      <c r="D73" s="37" t="s">
        <v>457</v>
      </c>
    </row>
    <row r="74" spans="1:4" ht="15.75" thickBot="1" x14ac:dyDescent="0.3">
      <c r="A74">
        <v>72</v>
      </c>
      <c r="B74" s="37" t="s">
        <v>333</v>
      </c>
      <c r="C74">
        <v>72</v>
      </c>
      <c r="D74" s="37" t="s">
        <v>456</v>
      </c>
    </row>
    <row r="75" spans="1:4" ht="15.75" thickBot="1" x14ac:dyDescent="0.3">
      <c r="A75">
        <v>73</v>
      </c>
      <c r="B75" s="37" t="s">
        <v>332</v>
      </c>
      <c r="C75">
        <v>73</v>
      </c>
      <c r="D75" s="37" t="s">
        <v>455</v>
      </c>
    </row>
    <row r="76" spans="1:4" ht="15.75" thickBot="1" x14ac:dyDescent="0.3">
      <c r="A76">
        <v>74</v>
      </c>
      <c r="B76" s="37" t="s">
        <v>331</v>
      </c>
      <c r="C76">
        <v>74</v>
      </c>
      <c r="D76" s="37" t="s">
        <v>454</v>
      </c>
    </row>
    <row r="77" spans="1:4" ht="15.75" thickBot="1" x14ac:dyDescent="0.3">
      <c r="A77">
        <v>75</v>
      </c>
      <c r="B77" s="37" t="s">
        <v>330</v>
      </c>
      <c r="C77">
        <v>75</v>
      </c>
      <c r="D77" s="37" t="s">
        <v>453</v>
      </c>
    </row>
    <row r="78" spans="1:4" ht="15.75" thickBot="1" x14ac:dyDescent="0.3">
      <c r="A78">
        <v>76</v>
      </c>
      <c r="B78" s="37" t="s">
        <v>329</v>
      </c>
      <c r="C78">
        <v>76</v>
      </c>
      <c r="D78" s="37" t="s">
        <v>452</v>
      </c>
    </row>
    <row r="79" spans="1:4" ht="15.75" thickBot="1" x14ac:dyDescent="0.3">
      <c r="A79">
        <v>77</v>
      </c>
      <c r="B79" s="37" t="s">
        <v>328</v>
      </c>
      <c r="C79">
        <v>77</v>
      </c>
      <c r="D79" s="37" t="s">
        <v>451</v>
      </c>
    </row>
    <row r="80" spans="1:4" ht="15.75" thickBot="1" x14ac:dyDescent="0.3">
      <c r="A80">
        <v>78</v>
      </c>
      <c r="B80" s="37" t="s">
        <v>327</v>
      </c>
      <c r="C80">
        <v>78</v>
      </c>
      <c r="D80" s="37" t="s">
        <v>450</v>
      </c>
    </row>
    <row r="81" spans="1:4" ht="15.75" thickBot="1" x14ac:dyDescent="0.3">
      <c r="A81">
        <v>79</v>
      </c>
      <c r="B81" s="37" t="s">
        <v>326</v>
      </c>
      <c r="C81">
        <v>79</v>
      </c>
      <c r="D81" s="37" t="s">
        <v>449</v>
      </c>
    </row>
    <row r="82" spans="1:4" ht="15.75" thickBot="1" x14ac:dyDescent="0.3">
      <c r="A82">
        <v>80</v>
      </c>
      <c r="B82" s="37" t="s">
        <v>325</v>
      </c>
      <c r="C82">
        <v>80</v>
      </c>
      <c r="D82" s="37" t="s">
        <v>448</v>
      </c>
    </row>
    <row r="83" spans="1:4" ht="15.75" thickBot="1" x14ac:dyDescent="0.3">
      <c r="A83">
        <v>81</v>
      </c>
      <c r="B83" s="37" t="s">
        <v>324</v>
      </c>
      <c r="C83">
        <v>81</v>
      </c>
      <c r="D83" s="37" t="s">
        <v>447</v>
      </c>
    </row>
    <row r="84" spans="1:4" ht="15.75" thickBot="1" x14ac:dyDescent="0.3">
      <c r="A84">
        <v>82</v>
      </c>
      <c r="B84" s="37" t="s">
        <v>323</v>
      </c>
      <c r="C84">
        <v>82</v>
      </c>
      <c r="D84" s="37" t="s">
        <v>446</v>
      </c>
    </row>
    <row r="85" spans="1:4" ht="30.75" thickBot="1" x14ac:dyDescent="0.3">
      <c r="A85">
        <v>83</v>
      </c>
      <c r="B85" s="37" t="s">
        <v>322</v>
      </c>
      <c r="C85">
        <v>83</v>
      </c>
      <c r="D85" s="37" t="s">
        <v>445</v>
      </c>
    </row>
    <row r="86" spans="1:4" ht="15.75" thickBot="1" x14ac:dyDescent="0.3">
      <c r="A86">
        <v>84</v>
      </c>
      <c r="B86" s="37" t="s">
        <v>321</v>
      </c>
      <c r="C86">
        <v>84</v>
      </c>
      <c r="D86" s="37" t="s">
        <v>444</v>
      </c>
    </row>
    <row r="87" spans="1:4" ht="15.75" thickBot="1" x14ac:dyDescent="0.3">
      <c r="A87">
        <v>85</v>
      </c>
      <c r="B87" s="37" t="s">
        <v>320</v>
      </c>
      <c r="C87">
        <v>85</v>
      </c>
      <c r="D87" s="37" t="s">
        <v>443</v>
      </c>
    </row>
    <row r="88" spans="1:4" ht="15.75" thickBot="1" x14ac:dyDescent="0.3">
      <c r="A88">
        <v>86</v>
      </c>
      <c r="B88" s="37" t="s">
        <v>319</v>
      </c>
      <c r="C88">
        <v>86</v>
      </c>
      <c r="D88" s="37" t="s">
        <v>442</v>
      </c>
    </row>
    <row r="89" spans="1:4" ht="15.75" thickBot="1" x14ac:dyDescent="0.3">
      <c r="A89">
        <v>87</v>
      </c>
      <c r="B89" s="37" t="s">
        <v>318</v>
      </c>
      <c r="C89">
        <v>87</v>
      </c>
      <c r="D89" s="37" t="s">
        <v>441</v>
      </c>
    </row>
    <row r="90" spans="1:4" ht="15.75" thickBot="1" x14ac:dyDescent="0.3">
      <c r="A90">
        <v>88</v>
      </c>
      <c r="B90" s="37" t="s">
        <v>317</v>
      </c>
      <c r="C90">
        <v>88</v>
      </c>
      <c r="D90" s="37" t="s">
        <v>440</v>
      </c>
    </row>
    <row r="91" spans="1:4" ht="15.75" thickBot="1" x14ac:dyDescent="0.3">
      <c r="A91">
        <v>89</v>
      </c>
      <c r="B91" s="37" t="s">
        <v>316</v>
      </c>
      <c r="C91">
        <v>89</v>
      </c>
      <c r="D91" s="37" t="s">
        <v>439</v>
      </c>
    </row>
    <row r="92" spans="1:4" ht="30.75" thickBot="1" x14ac:dyDescent="0.3">
      <c r="A92">
        <v>90</v>
      </c>
      <c r="B92" s="37" t="s">
        <v>315</v>
      </c>
      <c r="C92">
        <v>90</v>
      </c>
      <c r="D92" s="37" t="s">
        <v>438</v>
      </c>
    </row>
    <row r="93" spans="1:4" ht="15.75" thickBot="1" x14ac:dyDescent="0.3">
      <c r="A93">
        <v>91</v>
      </c>
      <c r="B93" s="37" t="s">
        <v>314</v>
      </c>
      <c r="C93">
        <v>91</v>
      </c>
      <c r="D93" s="37" t="s">
        <v>437</v>
      </c>
    </row>
    <row r="94" spans="1:4" ht="15.75" thickBot="1" x14ac:dyDescent="0.3">
      <c r="A94">
        <v>92</v>
      </c>
      <c r="B94" s="37" t="s">
        <v>313</v>
      </c>
      <c r="C94">
        <v>92</v>
      </c>
      <c r="D94" s="37" t="s">
        <v>436</v>
      </c>
    </row>
    <row r="95" spans="1:4" ht="15.75" thickBot="1" x14ac:dyDescent="0.3">
      <c r="A95">
        <v>93</v>
      </c>
      <c r="B95" s="37" t="s">
        <v>312</v>
      </c>
      <c r="C95">
        <v>93</v>
      </c>
      <c r="D95" s="37" t="s">
        <v>435</v>
      </c>
    </row>
    <row r="96" spans="1:4" ht="15.75" thickBot="1" x14ac:dyDescent="0.3">
      <c r="A96">
        <v>94</v>
      </c>
      <c r="B96" s="37" t="s">
        <v>311</v>
      </c>
      <c r="C96">
        <v>94</v>
      </c>
      <c r="D96" s="37" t="s">
        <v>434</v>
      </c>
    </row>
    <row r="97" spans="1:4" ht="15.75" thickBot="1" x14ac:dyDescent="0.3">
      <c r="A97">
        <v>95</v>
      </c>
      <c r="B97" s="37" t="s">
        <v>310</v>
      </c>
      <c r="C97">
        <v>95</v>
      </c>
      <c r="D97" s="37" t="s">
        <v>433</v>
      </c>
    </row>
    <row r="98" spans="1:4" ht="15.75" thickBot="1" x14ac:dyDescent="0.3">
      <c r="A98">
        <v>96</v>
      </c>
      <c r="B98" s="37" t="s">
        <v>309</v>
      </c>
      <c r="C98">
        <v>96</v>
      </c>
      <c r="D98" s="37" t="s">
        <v>432</v>
      </c>
    </row>
    <row r="99" spans="1:4" ht="15.75" thickBot="1" x14ac:dyDescent="0.3">
      <c r="A99">
        <v>97</v>
      </c>
      <c r="B99" s="37" t="s">
        <v>308</v>
      </c>
      <c r="C99">
        <v>97</v>
      </c>
      <c r="D99" s="37" t="s">
        <v>431</v>
      </c>
    </row>
    <row r="100" spans="1:4" ht="15.75" thickBot="1" x14ac:dyDescent="0.3">
      <c r="A100">
        <v>98</v>
      </c>
      <c r="B100" s="37" t="s">
        <v>307</v>
      </c>
      <c r="C100">
        <v>98</v>
      </c>
      <c r="D100" s="37" t="s">
        <v>430</v>
      </c>
    </row>
    <row r="101" spans="1:4" ht="15.75" thickBot="1" x14ac:dyDescent="0.3">
      <c r="A101">
        <v>99</v>
      </c>
      <c r="B101" s="37" t="s">
        <v>306</v>
      </c>
      <c r="C101">
        <v>99</v>
      </c>
      <c r="D101" s="37" t="s">
        <v>429</v>
      </c>
    </row>
    <row r="102" spans="1:4" ht="15.75" thickBot="1" x14ac:dyDescent="0.3">
      <c r="A102">
        <v>100</v>
      </c>
      <c r="B102" s="37" t="s">
        <v>305</v>
      </c>
      <c r="C102">
        <v>100</v>
      </c>
      <c r="D102" s="37" t="s">
        <v>428</v>
      </c>
    </row>
    <row r="103" spans="1:4" ht="45" thickBot="1" x14ac:dyDescent="0.3">
      <c r="B103" s="37" t="s">
        <v>275</v>
      </c>
      <c r="D103" s="38"/>
    </row>
    <row r="104" spans="1:4" ht="15.75" thickBot="1" x14ac:dyDescent="0.3">
      <c r="B104" s="37" t="s">
        <v>276</v>
      </c>
      <c r="D104" s="38"/>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微软用户</cp:lastModifiedBy>
  <cp:lastPrinted>2017-10-23T13:31:47Z</cp:lastPrinted>
  <dcterms:created xsi:type="dcterms:W3CDTF">2015-07-06T01:28:16Z</dcterms:created>
  <dcterms:modified xsi:type="dcterms:W3CDTF">2019-07-19T15:50:10Z</dcterms:modified>
  <cp:category>定版</cp:category>
</cp:coreProperties>
</file>