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84DBCD11-AD39-4234-8514-40D85BA9C96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P46" i="1"/>
  <c r="O46" i="1"/>
  <c r="N46" i="1"/>
  <c r="S46" i="1" s="1"/>
  <c r="P45" i="1"/>
  <c r="O45" i="1"/>
  <c r="N45" i="1"/>
  <c r="S45" i="1" s="1"/>
  <c r="S44" i="1"/>
  <c r="P44" i="1"/>
  <c r="O44" i="1"/>
  <c r="N44" i="1"/>
  <c r="Y43" i="1"/>
  <c r="X43" i="1"/>
  <c r="P43" i="1"/>
  <c r="O43" i="1"/>
  <c r="N43" i="1"/>
  <c r="S43" i="1" s="1"/>
  <c r="P42" i="1"/>
  <c r="O42" i="1"/>
  <c r="N42" i="1"/>
  <c r="S42" i="1" s="1"/>
  <c r="Q41" i="1"/>
  <c r="P41" i="1"/>
  <c r="T41" i="1" s="1"/>
  <c r="O41" i="1"/>
  <c r="N41" i="1"/>
  <c r="S41" i="1" s="1"/>
  <c r="P40" i="1"/>
  <c r="O40" i="1"/>
  <c r="N40" i="1"/>
  <c r="S40" i="1" s="1"/>
  <c r="Q39" i="1"/>
  <c r="P39" i="1"/>
  <c r="T39" i="1" s="1"/>
  <c r="O39" i="1"/>
  <c r="N39" i="1"/>
  <c r="U31" i="1"/>
  <c r="X45" i="1" s="1"/>
  <c r="U30" i="1"/>
  <c r="X44" i="1" s="1"/>
  <c r="N30" i="1"/>
  <c r="N32" i="1" s="1"/>
  <c r="R29" i="1"/>
  <c r="Y46" i="1" s="1"/>
  <c r="Q29" i="1"/>
  <c r="Q30" i="1" s="1"/>
  <c r="X47" i="1" s="1"/>
  <c r="N28" i="1"/>
  <c r="N26" i="1"/>
  <c r="Q47" i="1" s="1"/>
  <c r="T47" i="1" s="1"/>
  <c r="T45" i="1" l="1"/>
  <c r="T48" i="1"/>
  <c r="Q43" i="1"/>
  <c r="T43" i="1" s="1"/>
  <c r="Q46" i="1"/>
  <c r="T46" i="1" s="1"/>
  <c r="S39" i="1"/>
  <c r="X39" i="1" s="1"/>
  <c r="X48" i="1" s="1"/>
  <c r="R30" i="1"/>
  <c r="Y47" i="1" s="1"/>
  <c r="V30" i="1"/>
  <c r="Y44" i="1" s="1"/>
  <c r="X46" i="1"/>
  <c r="Q45" i="1"/>
  <c r="Q48" i="1"/>
  <c r="V31" i="1"/>
  <c r="Y45" i="1" s="1"/>
  <c r="Q40" i="1"/>
  <c r="T40" i="1" s="1"/>
  <c r="Y39" i="1" s="1"/>
  <c r="Y48" i="1" s="1"/>
  <c r="Q42" i="1"/>
  <c r="T42" i="1" s="1"/>
  <c r="Q44" i="1"/>
  <c r="T44" i="1" s="1"/>
  <c r="R24" i="1" l="1"/>
  <c r="S24" i="1" s="1"/>
  <c r="R23" i="1"/>
  <c r="T23" i="1" s="1"/>
  <c r="R22" i="1"/>
  <c r="T22" i="1" s="1"/>
  <c r="T21" i="1"/>
  <c r="R21" i="1"/>
  <c r="S21" i="1" s="1"/>
  <c r="S20" i="1"/>
  <c r="R20" i="1"/>
  <c r="T20" i="1" s="1"/>
  <c r="R19" i="1"/>
  <c r="T19" i="1" s="1"/>
  <c r="T18" i="1"/>
  <c r="R18" i="1"/>
  <c r="S18" i="1" s="1"/>
  <c r="R17" i="1"/>
  <c r="S17" i="1" s="1"/>
  <c r="U17" i="1" s="1"/>
  <c r="R16" i="1"/>
  <c r="S16" i="1" s="1"/>
  <c r="U16" i="1" s="1"/>
  <c r="R15" i="1"/>
  <c r="T15" i="1" s="1"/>
  <c r="R14" i="1"/>
  <c r="T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20" i="1" l="1"/>
  <c r="S19" i="1"/>
  <c r="U19" i="1" s="1"/>
  <c r="S22" i="1"/>
  <c r="S23" i="1"/>
  <c r="U23" i="1" s="1"/>
  <c r="T17" i="1"/>
  <c r="T16" i="1"/>
  <c r="V16" i="1" s="1"/>
  <c r="S15" i="1"/>
  <c r="U15" i="1" s="1"/>
  <c r="S14" i="1"/>
  <c r="U14" i="1" s="1"/>
  <c r="AH19" i="1"/>
  <c r="AH22" i="1"/>
  <c r="AI22" i="1"/>
  <c r="AI19" i="1"/>
  <c r="U22" i="1" l="1"/>
  <c r="U18" i="1"/>
  <c r="W16" i="1" s="1"/>
  <c r="U21" i="1"/>
  <c r="AH23" i="1"/>
  <c r="AH24" i="1" s="1"/>
  <c r="AH27" i="1" s="1"/>
  <c r="AH28" i="1" s="1"/>
  <c r="AH25" i="1"/>
  <c r="AI20" i="1"/>
  <c r="AH20" i="1"/>
  <c r="AI23" i="1" l="1"/>
  <c r="AI24" i="1" s="1"/>
  <c r="AI27" i="1" l="1"/>
  <c r="AI28" i="1" s="1"/>
  <c r="AI25" i="1"/>
  <c r="F10" i="1" l="1"/>
  <c r="AB9" i="1" l="1"/>
  <c r="M26" i="1" l="1"/>
  <c r="I27" i="1"/>
  <c r="I28" i="1"/>
  <c r="L27" i="1" s="1"/>
  <c r="I34" i="1"/>
  <c r="L30" i="1" s="1"/>
  <c r="I35" i="1"/>
  <c r="M30" i="1" s="1"/>
  <c r="I36" i="1"/>
  <c r="L31" i="1" s="1"/>
  <c r="I37" i="1"/>
  <c r="M31" i="1" s="1"/>
  <c r="I38" i="1"/>
  <c r="L32" i="1" s="1"/>
  <c r="I39" i="1"/>
  <c r="M32" i="1" s="1"/>
  <c r="I40" i="1"/>
  <c r="L33" i="1" s="1"/>
  <c r="I46" i="1"/>
  <c r="L36" i="1" s="1"/>
  <c r="H27" i="1"/>
  <c r="I26" i="1" s="1"/>
  <c r="L26" i="1" s="1"/>
  <c r="H28" i="1"/>
  <c r="H29" i="1"/>
  <c r="H30" i="1"/>
  <c r="I29" i="1" s="1"/>
  <c r="M27" i="1" s="1"/>
  <c r="H31" i="1"/>
  <c r="I31" i="1" s="1"/>
  <c r="M28" i="1" s="1"/>
  <c r="H32" i="1"/>
  <c r="I32" i="1" s="1"/>
  <c r="L29" i="1" s="1"/>
  <c r="H33" i="1"/>
  <c r="I33" i="1" s="1"/>
  <c r="M29" i="1" s="1"/>
  <c r="H34" i="1"/>
  <c r="H35" i="1"/>
  <c r="H36" i="1"/>
  <c r="H37" i="1"/>
  <c r="H38" i="1"/>
  <c r="H39" i="1"/>
  <c r="H40" i="1"/>
  <c r="H41" i="1"/>
  <c r="H42" i="1"/>
  <c r="I41" i="1" s="1"/>
  <c r="M33" i="1" s="1"/>
  <c r="H43" i="1"/>
  <c r="I43" i="1" s="1"/>
  <c r="M34" i="1" s="1"/>
  <c r="H44" i="1"/>
  <c r="I44" i="1" s="1"/>
  <c r="L35" i="1" s="1"/>
  <c r="H45" i="1"/>
  <c r="I45" i="1" s="1"/>
  <c r="M35" i="1" s="1"/>
  <c r="H46" i="1"/>
  <c r="H47" i="1"/>
  <c r="H26" i="1"/>
  <c r="G10" i="1"/>
  <c r="L3" i="1"/>
  <c r="AA9" i="1" s="1"/>
  <c r="I30" i="1" l="1"/>
  <c r="L28" i="1" s="1"/>
  <c r="I42" i="1"/>
  <c r="L34" i="1" s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<sst xmlns="http://schemas.openxmlformats.org/spreadsheetml/2006/main" count="147" uniqueCount="111">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</sst>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topLeftCell="B1" zoomScale="70" zoomScaleNormal="70" workbookViewId="0">
      <selection activeCell="N25" sqref="N25:Y48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23.130030859999998</v>
      </c>
      <c r="M3">
        <v>0.01</v>
      </c>
      <c r="N3" t="s">
        <v>42</v>
      </c>
    </row>
    <row r="4" spans="1:35" x14ac:dyDescent="0.25">
      <c r="D4">
        <v>0.05</v>
      </c>
      <c r="E4">
        <v>11.563449889999999</v>
      </c>
      <c r="F4">
        <v>0.4976498473</v>
      </c>
      <c r="H4" s="8" t="s">
        <v>9</v>
      </c>
      <c r="I4" s="8"/>
      <c r="J4" s="8"/>
      <c r="K4" s="8"/>
      <c r="L4">
        <f>AA20</f>
        <v>9.0154502978925954</v>
      </c>
      <c r="M4">
        <f>AB20</f>
        <v>0.10259065874051551</v>
      </c>
      <c r="P4" t="s">
        <v>16</v>
      </c>
    </row>
    <row r="5" spans="1:35" x14ac:dyDescent="0.25">
      <c r="D5">
        <v>6.6666666669999999E-2</v>
      </c>
      <c r="E5">
        <v>-11.56658097</v>
      </c>
      <c r="F5">
        <v>0.53132568710000005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70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23.130030859999998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1.1333333329999999</v>
      </c>
      <c r="D10">
        <v>10.331426410000001</v>
      </c>
      <c r="E10">
        <v>0.58057341159999998</v>
      </c>
      <c r="F10">
        <f>M3</f>
        <v>0.01</v>
      </c>
      <c r="G10" s="4">
        <f>B20</f>
        <v>11</v>
      </c>
      <c r="I10">
        <f t="shared" ref="I10:I19" si="0">ABS(D10-D11)</f>
        <v>2.1433515070000002</v>
      </c>
      <c r="J10">
        <f>SQRT((F10^2)+(F10^2))</f>
        <v>1.4142135623730951E-2</v>
      </c>
      <c r="L10">
        <f t="shared" ref="L10:L20" si="1">($L$4-$L$5)*(D10/$L$4)</f>
        <v>9.6323853303133689</v>
      </c>
      <c r="M10">
        <f t="shared" ref="M10:M20" si="2">SQRT(((D10/$L$4)*$M$4)^2+((D10/$L$4)*$M$5)^2+(($L$4-$L$5)*$F$10)^2+(((($L$5-$L$4)*D10)/($L$4^2))*$M$4)^2)</f>
        <v>0.18138752249593862</v>
      </c>
      <c r="O10">
        <f>L10-L11</f>
        <v>1.998328865194118</v>
      </c>
      <c r="P10">
        <f>SQRT((M10^2)+(M11^2))</f>
        <v>0.23705461133403624</v>
      </c>
      <c r="R10" s="5">
        <f>AVERAGE(O10:O19)</f>
        <v>1.9935335011594322</v>
      </c>
      <c r="S10" s="5">
        <f>SQRT(((P10^2)+(P11^2)+(P12^2)+(P13^2)+(P14^2)+(P15^2)+(P16^2)+(P17^2)+(P18^2)+(P19^2))/$G$10)</f>
        <v>0.17304855106933997</v>
      </c>
      <c r="X10" t="s">
        <v>27</v>
      </c>
      <c r="AA10">
        <f>AA9/2</f>
        <v>11.565015429999999</v>
      </c>
      <c r="AB10">
        <f>AB9</f>
        <v>0.01</v>
      </c>
      <c r="AE10" t="s">
        <v>74</v>
      </c>
      <c r="AH10">
        <f>L3</f>
        <v>23.130030859999998</v>
      </c>
      <c r="AI10">
        <f>M3</f>
        <v>0.01</v>
      </c>
    </row>
    <row r="11" spans="1:35" x14ac:dyDescent="0.25">
      <c r="B11" s="4">
        <v>2</v>
      </c>
      <c r="C11">
        <v>2.0499999999999998</v>
      </c>
      <c r="D11">
        <v>8.1880749030000004</v>
      </c>
      <c r="E11">
        <v>0.61825209280000004</v>
      </c>
      <c r="I11">
        <f t="shared" si="0"/>
        <v>2.1034039830000006</v>
      </c>
      <c r="J11" s="1"/>
      <c r="L11">
        <f t="shared" si="1"/>
        <v>7.6340564651192508</v>
      </c>
      <c r="M11">
        <f t="shared" si="2"/>
        <v>0.15262193629199028</v>
      </c>
      <c r="O11">
        <f t="shared" ref="O11:O19" si="3">L11-L12</f>
        <v>1.961084255506198</v>
      </c>
      <c r="P11">
        <f t="shared" ref="P11:P19" si="4">SQRT((M11^2)+(M12^2))</f>
        <v>0.19829314767660755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3.1666666669999999</v>
      </c>
      <c r="D12">
        <v>6.0846709199999998</v>
      </c>
      <c r="E12">
        <v>0.59431140959999995</v>
      </c>
      <c r="I12">
        <f t="shared" si="0"/>
        <v>2.1639783749999997</v>
      </c>
      <c r="J12" s="1"/>
      <c r="L12">
        <f t="shared" si="1"/>
        <v>5.6729722096130528</v>
      </c>
      <c r="M12">
        <f t="shared" si="2"/>
        <v>0.12659667048536682</v>
      </c>
      <c r="O12">
        <f t="shared" si="3"/>
        <v>2.0175600858260734</v>
      </c>
      <c r="P12">
        <f t="shared" si="4"/>
        <v>0.16374572987923366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4.1166666669999996</v>
      </c>
      <c r="D13">
        <v>3.9206925450000001</v>
      </c>
      <c r="E13">
        <v>0.6118857083</v>
      </c>
      <c r="I13">
        <f t="shared" si="0"/>
        <v>2.189304785</v>
      </c>
      <c r="J13" s="1"/>
      <c r="L13">
        <f t="shared" si="1"/>
        <v>3.6554121237869794</v>
      </c>
      <c r="M13">
        <f t="shared" si="2"/>
        <v>0.10385541428207971</v>
      </c>
      <c r="O13">
        <f t="shared" si="3"/>
        <v>2.0411728698185501</v>
      </c>
      <c r="P13">
        <f t="shared" si="4"/>
        <v>0.1362963966727708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5.1166666669999996</v>
      </c>
      <c r="D14">
        <v>1.7313877600000001</v>
      </c>
      <c r="E14">
        <v>0.6399693743</v>
      </c>
      <c r="I14">
        <f t="shared" si="0"/>
        <v>2.0216149253000002</v>
      </c>
      <c r="J14" s="1"/>
      <c r="L14">
        <f t="shared" si="1"/>
        <v>1.6142392539684292</v>
      </c>
      <c r="M14">
        <f t="shared" si="2"/>
        <v>8.8265285759911757E-2</v>
      </c>
      <c r="O14">
        <f t="shared" si="3"/>
        <v>1.884829178200794</v>
      </c>
      <c r="P14">
        <f t="shared" si="4"/>
        <v>0.12196847399379847</v>
      </c>
      <c r="R14">
        <f t="shared" ref="R14:R24" si="5">D10*$AH$28</f>
        <v>9.2461489740634075</v>
      </c>
      <c r="S14">
        <f>(SQRT(($M$3/D10)^2+($AI$28/$AH$28^2)))/100*R14</f>
        <v>9.7777240878948214E-3</v>
      </c>
      <c r="T14">
        <f>R14-R15</f>
        <v>1.9182005031099383</v>
      </c>
      <c r="U14">
        <f>SQRT(S14^2+S15^2)</f>
        <v>1.2476283063834531E-2</v>
      </c>
      <c r="Z14" t="s">
        <v>29</v>
      </c>
      <c r="AA14">
        <f>(AA9-AA7)/2</f>
        <v>1.565015429999999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6.1</v>
      </c>
      <c r="D15">
        <v>-0.29022716529999998</v>
      </c>
      <c r="E15">
        <v>0.64044074979999999</v>
      </c>
      <c r="I15">
        <f t="shared" si="0"/>
        <v>2.0574507036999998</v>
      </c>
      <c r="J15" s="1"/>
      <c r="L15">
        <f t="shared" si="1"/>
        <v>-0.27058992423236483</v>
      </c>
      <c r="M15">
        <f t="shared" si="2"/>
        <v>8.4175697075207001E-2</v>
      </c>
      <c r="O15">
        <f t="shared" si="3"/>
        <v>1.9182402496697255</v>
      </c>
      <c r="P15">
        <f t="shared" si="4"/>
        <v>0.12443794076483049</v>
      </c>
      <c r="R15">
        <f t="shared" si="5"/>
        <v>7.3279484709534692</v>
      </c>
      <c r="S15">
        <f t="shared" ref="S15:S24" si="6">(SQRT(($M$3/D11)^2+($AI$28/$AH$28^2)))/100*R15</f>
        <v>7.7494355116953994E-3</v>
      </c>
      <c r="T15">
        <f t="shared" ref="T15:T23" si="7">R15-R16</f>
        <v>1.8824493160626741</v>
      </c>
      <c r="U15">
        <f t="shared" ref="U15:U23" si="8">SQRT(S15^2+S16^2)</f>
        <v>9.6550557070893914E-3</v>
      </c>
      <c r="V15" s="6" t="s">
        <v>92</v>
      </c>
      <c r="W15" s="6" t="s">
        <v>93</v>
      </c>
      <c r="Z15" t="s">
        <v>30</v>
      </c>
      <c r="AA15">
        <f>AA14/AA13</f>
        <v>1.2827995327868844</v>
      </c>
      <c r="AB15">
        <f>(((AB13/AA13)*100+(AB14/AA14)*100)/100)*AA15</f>
        <v>8.1967213114754085E-3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7.016666667</v>
      </c>
      <c r="D16">
        <v>-2.347677869</v>
      </c>
      <c r="E16">
        <v>0.62609508179999995</v>
      </c>
      <c r="I16">
        <f t="shared" si="0"/>
        <v>2.2203757099999999</v>
      </c>
      <c r="J16" s="1"/>
      <c r="L16">
        <f t="shared" si="1"/>
        <v>-2.1888301739020903</v>
      </c>
      <c r="M16">
        <f t="shared" si="2"/>
        <v>9.1647439264250313E-2</v>
      </c>
      <c r="O16">
        <f t="shared" si="3"/>
        <v>2.0701414856022904</v>
      </c>
      <c r="P16">
        <f t="shared" si="4"/>
        <v>0.14323179285508963</v>
      </c>
      <c r="R16">
        <f t="shared" si="5"/>
        <v>5.4454991548907952</v>
      </c>
      <c r="S16">
        <f t="shared" si="6"/>
        <v>5.7590233509748606E-3</v>
      </c>
      <c r="T16">
        <f t="shared" si="7"/>
        <v>1.936660596307886</v>
      </c>
      <c r="U16">
        <f t="shared" si="8"/>
        <v>6.8513876987802971E-3</v>
      </c>
      <c r="V16" s="5">
        <f>AVERAGE(T14:T23)</f>
        <v>1.9135974220735057</v>
      </c>
      <c r="W16" s="5">
        <f>SQRT(((U14^2)+(U15^2)+(U16^2)+(U17^2)+(U18^2)+(U19^2)+(U20^2)+(U21^2)+(U22^2)+(U23^2))/$G$10)</f>
        <v>7.9552419333530459E-3</v>
      </c>
      <c r="Z16" t="s">
        <v>31</v>
      </c>
      <c r="AA16">
        <f>ATAN(AA14/AA13)</f>
        <v>0.90865296668793638</v>
      </c>
      <c r="AB16">
        <f>(ABS(1/(1+AA15)))*AB15</f>
        <v>3.5906443793024163E-3</v>
      </c>
      <c r="AG16" t="s">
        <v>78</v>
      </c>
      <c r="AH16">
        <f>AH10/2</f>
        <v>11.565015429999999</v>
      </c>
      <c r="AI16">
        <f>AI10</f>
        <v>0.01</v>
      </c>
    </row>
    <row r="17" spans="2:35" x14ac:dyDescent="0.25">
      <c r="B17" s="4">
        <v>8</v>
      </c>
      <c r="C17">
        <v>7.983333333</v>
      </c>
      <c r="D17">
        <v>-4.5680535789999999</v>
      </c>
      <c r="E17">
        <v>0.61383936110000004</v>
      </c>
      <c r="I17">
        <f t="shared" si="0"/>
        <v>2.1795791490000003</v>
      </c>
      <c r="L17">
        <f t="shared" si="1"/>
        <v>-4.2589716595043807</v>
      </c>
      <c r="M17">
        <f t="shared" si="2"/>
        <v>0.11007312733264581</v>
      </c>
      <c r="O17">
        <f t="shared" si="3"/>
        <v>2.0321052861358471</v>
      </c>
      <c r="P17">
        <f t="shared" si="4"/>
        <v>0.17378730937057102</v>
      </c>
      <c r="R17">
        <f t="shared" si="5"/>
        <v>3.5088385585829092</v>
      </c>
      <c r="S17">
        <f t="shared" si="6"/>
        <v>3.7114907304106617E-3</v>
      </c>
      <c r="T17">
        <f t="shared" si="7"/>
        <v>1.9593265623173381</v>
      </c>
      <c r="U17">
        <f t="shared" si="8"/>
        <v>4.0580714732080725E-3</v>
      </c>
      <c r="Z17" t="s">
        <v>32</v>
      </c>
      <c r="AA17">
        <f>SQRT((AA14^2)+(AA13^2))</f>
        <v>1.9843571493403303</v>
      </c>
      <c r="AB17">
        <f>SQRT(((ABS(AA13*(AA13^2+AA14^2)))*AB13)^2+((ABS(AA14*(AA13^2+AA14^2)))*AB14)^2)</f>
        <v>6.1625194667550537E-2</v>
      </c>
      <c r="AG17" t="s">
        <v>79</v>
      </c>
      <c r="AH17">
        <f>(AH16)-AH15</f>
        <v>1.565015429999999</v>
      </c>
      <c r="AI17">
        <f>AI16</f>
        <v>0.01</v>
      </c>
    </row>
    <row r="18" spans="2:35" x14ac:dyDescent="0.25">
      <c r="B18" s="4">
        <v>9</v>
      </c>
      <c r="C18">
        <v>9</v>
      </c>
      <c r="D18">
        <v>-6.7476327280000001</v>
      </c>
      <c r="E18">
        <v>0.60615255999999995</v>
      </c>
      <c r="I18">
        <f t="shared" si="0"/>
        <v>2.1795791479999993</v>
      </c>
      <c r="L18">
        <f t="shared" si="1"/>
        <v>-6.2910769456402278</v>
      </c>
      <c r="M18">
        <f t="shared" si="2"/>
        <v>0.13448396014943084</v>
      </c>
      <c r="O18">
        <f t="shared" si="3"/>
        <v>2.0321052852035084</v>
      </c>
      <c r="P18">
        <f t="shared" si="4"/>
        <v>0.2108114898052412</v>
      </c>
      <c r="R18">
        <f t="shared" si="5"/>
        <v>1.549511996265571</v>
      </c>
      <c r="S18">
        <f t="shared" si="6"/>
        <v>1.6409694207208329E-3</v>
      </c>
      <c r="T18">
        <f t="shared" si="7"/>
        <v>1.8092518908542337</v>
      </c>
      <c r="U18">
        <f t="shared" si="8"/>
        <v>1.6662019243687089E-3</v>
      </c>
      <c r="Z18" t="s">
        <v>33</v>
      </c>
      <c r="AA18">
        <f>AA17/AA14</f>
        <v>1.26794733860249</v>
      </c>
      <c r="AB18">
        <f>(((AB17/AA17)*100+(AB14/AA14)*100)/100)*AA18</f>
        <v>4.7478553009266802E-2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9.9666666670000001</v>
      </c>
      <c r="D19">
        <v>-8.9272118759999994</v>
      </c>
      <c r="E19">
        <v>0.59846575889999998</v>
      </c>
      <c r="I19">
        <f t="shared" si="0"/>
        <v>2.1234430540000009</v>
      </c>
      <c r="L19">
        <f t="shared" si="1"/>
        <v>-8.3231822308437362</v>
      </c>
      <c r="M19">
        <f t="shared" si="2"/>
        <v>0.16234392103319301</v>
      </c>
      <c r="O19">
        <f t="shared" si="3"/>
        <v>1.9797674504372154</v>
      </c>
      <c r="P19">
        <f t="shared" si="4"/>
        <v>0.2509569862794559</v>
      </c>
      <c r="R19">
        <f t="shared" si="5"/>
        <v>-0.2597398945886627</v>
      </c>
      <c r="S19">
        <f t="shared" si="6"/>
        <v>-2.8887404353649163E-4</v>
      </c>
      <c r="T19">
        <f t="shared" si="7"/>
        <v>1.8413232556918333</v>
      </c>
      <c r="U19">
        <f t="shared" si="8"/>
        <v>2.2422511367849842E-3</v>
      </c>
      <c r="Z19" t="s">
        <v>34</v>
      </c>
      <c r="AA19">
        <f>1/AA15</f>
        <v>0.77954502978925955</v>
      </c>
      <c r="AB19">
        <f>AB15</f>
        <v>8.1967213114754085E-3</v>
      </c>
      <c r="AG19" t="s">
        <v>81</v>
      </c>
      <c r="AH19">
        <f>AH17/AH18</f>
        <v>0.65208976249999961</v>
      </c>
      <c r="AI19">
        <f>SQRT((AI17/AH18)^2)</f>
        <v>4.1666666666666666E-3</v>
      </c>
    </row>
    <row r="20" spans="2:35" x14ac:dyDescent="0.25">
      <c r="B20" s="4">
        <v>11</v>
      </c>
      <c r="C20">
        <v>10.93333333</v>
      </c>
      <c r="D20">
        <v>-11.05065493</v>
      </c>
      <c r="E20">
        <v>0.60024335149999997</v>
      </c>
      <c r="L20">
        <f t="shared" si="1"/>
        <v>-10.302949681280952</v>
      </c>
      <c r="M20">
        <f t="shared" si="2"/>
        <v>0.19137361434125505</v>
      </c>
      <c r="R20">
        <f t="shared" si="5"/>
        <v>-2.101063150280496</v>
      </c>
      <c r="S20">
        <f t="shared" si="6"/>
        <v>-2.2235651434991577E-3</v>
      </c>
      <c r="T20">
        <f t="shared" si="7"/>
        <v>1.9871336036600398</v>
      </c>
      <c r="U20">
        <f t="shared" si="8"/>
        <v>4.8622044794256695E-3</v>
      </c>
      <c r="Z20" t="s">
        <v>35</v>
      </c>
      <c r="AA20">
        <f>AA10*AA19</f>
        <v>9.0154502978925954</v>
      </c>
      <c r="AB20">
        <f>(((AB10/AA10)*100+(AB19/AA19)*100)/100)*AA20</f>
        <v>0.10259065874051551</v>
      </c>
      <c r="AG20" t="s">
        <v>82</v>
      </c>
      <c r="AH20">
        <f>ATAN(AH19)</f>
        <v>0.57784289538195399</v>
      </c>
      <c r="AI20">
        <f>(ABS(1/(1+AH19)))*AI19</f>
        <v>2.5220582811199808E-3</v>
      </c>
    </row>
    <row r="21" spans="2:35" x14ac:dyDescent="0.25">
      <c r="B21" s="4"/>
      <c r="D21" s="2"/>
      <c r="R21">
        <f t="shared" si="5"/>
        <v>-4.0881967539405357</v>
      </c>
      <c r="S21">
        <f t="shared" si="6"/>
        <v>-4.3239785443920297E-3</v>
      </c>
      <c r="T21">
        <f t="shared" si="7"/>
        <v>1.9506225677521281</v>
      </c>
      <c r="U21">
        <f t="shared" si="8"/>
        <v>7.7124822099674962E-3</v>
      </c>
      <c r="Z21" t="s">
        <v>36</v>
      </c>
      <c r="AA21">
        <f>AA10*AA18</f>
        <v>14.66383053536523</v>
      </c>
      <c r="AB21">
        <f>(((AB10/AA10)*100+(AB18/AA18)*100)/100)*AA21</f>
        <v>0.56176967153226831</v>
      </c>
    </row>
    <row r="22" spans="2:35" x14ac:dyDescent="0.25">
      <c r="B22" s="4"/>
      <c r="R22">
        <f t="shared" si="5"/>
        <v>-6.0388193216926638</v>
      </c>
      <c r="S22">
        <f t="shared" si="6"/>
        <v>-6.3863597915167995E-3</v>
      </c>
      <c r="T22">
        <f t="shared" si="7"/>
        <v>1.9506225668571728</v>
      </c>
      <c r="U22">
        <f t="shared" si="8"/>
        <v>1.0591000170440495E-2</v>
      </c>
      <c r="AE22">
        <v>2</v>
      </c>
      <c r="AG22" t="s">
        <v>83</v>
      </c>
      <c r="AH22">
        <f>AH18/AH17</f>
        <v>1.5335312061428055</v>
      </c>
      <c r="AI22">
        <f>SQRT((AI17*(AH18/(AH17^2)))^2)</f>
        <v>9.7988248342241995E-3</v>
      </c>
    </row>
    <row r="23" spans="2:35" x14ac:dyDescent="0.25">
      <c r="R23">
        <f t="shared" si="5"/>
        <v>-7.9894418885498366</v>
      </c>
      <c r="S23">
        <f t="shared" si="6"/>
        <v>-8.4488870997053867E-3</v>
      </c>
      <c r="T23">
        <f t="shared" si="7"/>
        <v>1.9003833581218119</v>
      </c>
      <c r="U23">
        <f t="shared" si="8"/>
        <v>1.3444731356970744E-2</v>
      </c>
      <c r="AA23" t="s">
        <v>13</v>
      </c>
      <c r="AB23" t="s">
        <v>6</v>
      </c>
      <c r="AG23" t="s">
        <v>35</v>
      </c>
      <c r="AH23">
        <f>AH22*AH16</f>
        <v>17.735312061428054</v>
      </c>
      <c r="AI23">
        <f>((SQRT((((AI19/AH19)*100)^2)+(((AI16/AH16)*100)^2)))/100)*AH23</f>
        <v>0.11435646522425233</v>
      </c>
    </row>
    <row r="24" spans="2:35" x14ac:dyDescent="0.25">
      <c r="C24" t="s">
        <v>15</v>
      </c>
      <c r="R24">
        <f t="shared" si="5"/>
        <v>-9.8898252466716485</v>
      </c>
      <c r="S24">
        <f t="shared" si="6"/>
        <v>-1.0458351114661636E-2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84</v>
      </c>
      <c r="AH24">
        <f>AH23-(AH9/2)</f>
        <v>17.135312061428053</v>
      </c>
      <c r="AI24">
        <f>AI23</f>
        <v>0.11435646522425233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8.405450297892596</v>
      </c>
      <c r="AB25">
        <f>SQRT((AB20^2)+(AB24^2))</f>
        <v>0.10259065874051551</v>
      </c>
      <c r="AG25" t="s">
        <v>85</v>
      </c>
      <c r="AH25">
        <f>AH22*AH24</f>
        <v>26.277535773195122</v>
      </c>
      <c r="AI25">
        <f>((SQRT((((AI22/AH22)*100)^2)+(((AI24/AH24)*100)^2)))/100)*AH25</f>
        <v>0.24278953346785997</v>
      </c>
    </row>
    <row r="26" spans="2:35" x14ac:dyDescent="0.25">
      <c r="C26">
        <v>1</v>
      </c>
      <c r="D26">
        <v>10.31418802</v>
      </c>
      <c r="E26">
        <v>0.60939560410000004</v>
      </c>
      <c r="F26">
        <f>L6</f>
        <v>4.1599999999999996E-3</v>
      </c>
      <c r="H26">
        <f>C26/4</f>
        <v>0.25</v>
      </c>
      <c r="I26">
        <f>H26-H27</f>
        <v>-0.11666666674999998</v>
      </c>
      <c r="K26">
        <v>1</v>
      </c>
      <c r="L26">
        <f>ABS(I26)</f>
        <v>0.11666666674999998</v>
      </c>
      <c r="M26">
        <f>ABS(I27)</f>
        <v>0.13333333325000002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C27">
        <v>1.4666666669999999</v>
      </c>
      <c r="D27">
        <v>10.06867439</v>
      </c>
      <c r="E27">
        <v>0.55494141350000004</v>
      </c>
      <c r="H27">
        <f t="shared" ref="H27:H47" si="9">C27/4</f>
        <v>0.36666666674999998</v>
      </c>
      <c r="I27">
        <f t="shared" ref="I27:I46" si="10">H27-H28</f>
        <v>-0.13333333325000002</v>
      </c>
      <c r="K27">
        <v>2</v>
      </c>
      <c r="L27">
        <f>ABS(I28)</f>
        <v>0.125</v>
      </c>
      <c r="M27">
        <f>ABS(I29)</f>
        <v>0.13333333324999996</v>
      </c>
      <c r="N27" s="3" t="s">
        <v>94</v>
      </c>
      <c r="AE27">
        <v>3</v>
      </c>
      <c r="AG27" t="s">
        <v>86</v>
      </c>
      <c r="AH27">
        <f>AH24-((3/2)*AH9)</f>
        <v>15.335312061428052</v>
      </c>
      <c r="AI27">
        <f>AI24</f>
        <v>0.11435646522425233</v>
      </c>
    </row>
    <row r="28" spans="2:35" x14ac:dyDescent="0.25">
      <c r="C28">
        <v>2</v>
      </c>
      <c r="D28">
        <v>8.1574555610000008</v>
      </c>
      <c r="E28">
        <v>0.59385877549999999</v>
      </c>
      <c r="H28">
        <f t="shared" si="9"/>
        <v>0.5</v>
      </c>
      <c r="I28">
        <f t="shared" si="10"/>
        <v>-0.125</v>
      </c>
      <c r="K28">
        <v>3</v>
      </c>
      <c r="L28">
        <f>ABS(I30)</f>
        <v>0.12083333350000003</v>
      </c>
      <c r="M28">
        <f>ABS(I31)</f>
        <v>0.125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87</v>
      </c>
      <c r="AH28">
        <f>AH27/AH24</f>
        <v>0.89495376602729992</v>
      </c>
      <c r="AI28">
        <f>SQRT((AI27/AH24)^2+((AH27*AI24/(AH24^2))^2))</f>
        <v>8.9560930549301022E-3</v>
      </c>
    </row>
    <row r="29" spans="2:35" x14ac:dyDescent="0.25">
      <c r="C29">
        <v>2.5</v>
      </c>
      <c r="D29">
        <v>8.0675571609999999</v>
      </c>
      <c r="E29">
        <v>0.60221240659999997</v>
      </c>
      <c r="H29">
        <f t="shared" si="9"/>
        <v>0.625</v>
      </c>
      <c r="I29">
        <f t="shared" si="10"/>
        <v>-0.13333333324999996</v>
      </c>
      <c r="K29">
        <v>4</v>
      </c>
      <c r="L29">
        <f>ABS(I32)</f>
        <v>0.11250000000000004</v>
      </c>
      <c r="M29">
        <f>ABS(I33)</f>
        <v>0.13333333324999996</v>
      </c>
      <c r="N29" t="s">
        <v>95</v>
      </c>
      <c r="P29" s="6" t="s">
        <v>20</v>
      </c>
      <c r="Q29" s="5">
        <f>SUM(L26:M36)</f>
        <v>2.5666666674999998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3.0333333329999999</v>
      </c>
      <c r="D30">
        <v>6.0656087870000004</v>
      </c>
      <c r="E30">
        <v>0.58469005979999999</v>
      </c>
      <c r="H30">
        <f t="shared" si="9"/>
        <v>0.75833333324999996</v>
      </c>
      <c r="I30">
        <f t="shared" si="10"/>
        <v>-0.12083333350000003</v>
      </c>
      <c r="K30">
        <v>5</v>
      </c>
      <c r="L30">
        <f>ABS(I34)</f>
        <v>0.10833333325000005</v>
      </c>
      <c r="M30">
        <f>ABS(I35)</f>
        <v>0.13749999999999996</v>
      </c>
      <c r="N30">
        <f>G10</f>
        <v>11</v>
      </c>
      <c r="P30" s="6" t="s">
        <v>23</v>
      </c>
      <c r="Q30" s="5">
        <f>K36/Q29</f>
        <v>4.28571428432282</v>
      </c>
      <c r="R30" s="5">
        <f>(N28/(Q29^2))*R29</f>
        <v>3.2580550266003205E-2</v>
      </c>
      <c r="T30" s="6" t="s">
        <v>17</v>
      </c>
      <c r="U30" s="9">
        <f>AVERAGE(L26:L36)</f>
        <v>0.10946969720454547</v>
      </c>
      <c r="V30" s="9">
        <f>SQRT(((N26)^2)/N30)</f>
        <v>1.7738299600786787E-3</v>
      </c>
      <c r="AG30" t="s">
        <v>89</v>
      </c>
    </row>
    <row r="31" spans="2:35" x14ac:dyDescent="0.25">
      <c r="C31">
        <v>3.516666667</v>
      </c>
      <c r="D31">
        <v>5.7889452009999998</v>
      </c>
      <c r="E31">
        <v>0.62784145270000002</v>
      </c>
      <c r="H31">
        <f t="shared" si="9"/>
        <v>0.87916666674999999</v>
      </c>
      <c r="I31">
        <f t="shared" si="10"/>
        <v>-0.125</v>
      </c>
      <c r="K31">
        <v>6</v>
      </c>
      <c r="L31">
        <f>ABS(I36)</f>
        <v>0.10416666675000008</v>
      </c>
      <c r="M31">
        <f>ABS(I37)</f>
        <v>0.13333333324999996</v>
      </c>
      <c r="N31" t="s">
        <v>96</v>
      </c>
      <c r="T31" s="6" t="s">
        <v>19</v>
      </c>
      <c r="U31" s="9">
        <f>AVERAGE(M26:M35)</f>
        <v>0.13624999982499997</v>
      </c>
      <c r="V31" s="9">
        <f>SQRT(((N26)^2)/N32)</f>
        <v>1.8604085572798247E-3</v>
      </c>
    </row>
    <row r="32" spans="2:35" x14ac:dyDescent="0.25">
      <c r="C32">
        <v>4.016666667</v>
      </c>
      <c r="D32">
        <v>3.902231161</v>
      </c>
      <c r="E32">
        <v>0.61244114090000001</v>
      </c>
      <c r="H32">
        <f t="shared" si="9"/>
        <v>1.00416666675</v>
      </c>
      <c r="I32">
        <f t="shared" si="10"/>
        <v>-0.11250000000000004</v>
      </c>
      <c r="K32">
        <v>7</v>
      </c>
      <c r="L32">
        <f>ABS(I38)</f>
        <v>0.11250000000000004</v>
      </c>
      <c r="M32">
        <f>ABS(I39)</f>
        <v>0.12916666674999999</v>
      </c>
      <c r="N32">
        <f>N30-1</f>
        <v>10</v>
      </c>
    </row>
    <row r="33" spans="3:42" x14ac:dyDescent="0.25">
      <c r="C33">
        <v>4.4666666670000001</v>
      </c>
      <c r="D33">
        <v>3.6574101469999998</v>
      </c>
      <c r="E33">
        <v>0.61198140030000003</v>
      </c>
      <c r="H33">
        <f t="shared" si="9"/>
        <v>1.11666666675</v>
      </c>
      <c r="I33">
        <f t="shared" si="10"/>
        <v>-0.13333333324999996</v>
      </c>
      <c r="K33">
        <v>8</v>
      </c>
      <c r="L33">
        <f>ABS(I40)</f>
        <v>0.10833333325000005</v>
      </c>
      <c r="M33">
        <f>ABS(I41)</f>
        <v>0.14583333349999972</v>
      </c>
      <c r="O33" s="3"/>
      <c r="P33" s="3"/>
    </row>
    <row r="34" spans="3:42" x14ac:dyDescent="0.25">
      <c r="C34">
        <v>5</v>
      </c>
      <c r="D34">
        <v>1.713609951</v>
      </c>
      <c r="E34">
        <v>0.63691581590000002</v>
      </c>
      <c r="H34">
        <f t="shared" si="9"/>
        <v>1.25</v>
      </c>
      <c r="I34">
        <f t="shared" si="10"/>
        <v>-0.10833333325000005</v>
      </c>
      <c r="K34">
        <v>9</v>
      </c>
      <c r="L34">
        <f>ABS(I42)</f>
        <v>0.10000000000000009</v>
      </c>
      <c r="M34">
        <f>ABS(I43)</f>
        <v>0.13750000000000018</v>
      </c>
      <c r="O34" s="3"/>
      <c r="P34" s="3"/>
    </row>
    <row r="35" spans="3:42" x14ac:dyDescent="0.25">
      <c r="C35">
        <v>5.4333333330000002</v>
      </c>
      <c r="D35">
        <v>1.5010009070000001</v>
      </c>
      <c r="E35">
        <v>0.62164198169999996</v>
      </c>
      <c r="H35">
        <f t="shared" si="9"/>
        <v>1.3583333332500001</v>
      </c>
      <c r="I35">
        <f t="shared" si="10"/>
        <v>-0.13749999999999996</v>
      </c>
      <c r="K35">
        <v>10</v>
      </c>
      <c r="L35">
        <f>ABS(I44)</f>
        <v>0.10000000074999971</v>
      </c>
      <c r="M35">
        <f>ABS(I45)</f>
        <v>0.15416666499999998</v>
      </c>
      <c r="N35" s="3"/>
      <c r="O35" s="3"/>
      <c r="P35" s="3"/>
    </row>
    <row r="36" spans="3:42" x14ac:dyDescent="0.25">
      <c r="C36">
        <v>5.983333333</v>
      </c>
      <c r="D36">
        <v>-0.30610569869999998</v>
      </c>
      <c r="E36">
        <v>0.63762249329999998</v>
      </c>
      <c r="H36">
        <f t="shared" si="9"/>
        <v>1.49583333325</v>
      </c>
      <c r="I36">
        <f t="shared" si="10"/>
        <v>-0.10416666675000008</v>
      </c>
      <c r="K36">
        <v>11</v>
      </c>
      <c r="L36">
        <f>ABS(I46)</f>
        <v>9.5833335000000019E-2</v>
      </c>
      <c r="O36" s="3"/>
      <c r="P36" s="3"/>
      <c r="AD36" t="s">
        <v>45</v>
      </c>
    </row>
    <row r="37" spans="3:42" x14ac:dyDescent="0.25">
      <c r="C37">
        <v>6.4</v>
      </c>
      <c r="D37">
        <v>-0.50736175439999998</v>
      </c>
      <c r="E37">
        <v>0.66540569449999998</v>
      </c>
      <c r="H37">
        <f t="shared" si="9"/>
        <v>1.6</v>
      </c>
      <c r="I37">
        <f t="shared" si="10"/>
        <v>-0.13333333324999996</v>
      </c>
      <c r="N37" t="s">
        <v>97</v>
      </c>
      <c r="AC37" s="7" t="s">
        <v>47</v>
      </c>
      <c r="AD37" s="8" t="s">
        <v>46</v>
      </c>
      <c r="AE37" s="8"/>
      <c r="AF37" s="8"/>
      <c r="AG37" s="8"/>
    </row>
    <row r="38" spans="3:42" x14ac:dyDescent="0.25">
      <c r="C38">
        <v>6.9333333330000002</v>
      </c>
      <c r="D38">
        <v>-2.3800466729999998</v>
      </c>
      <c r="E38">
        <v>0.62102364340000005</v>
      </c>
      <c r="H38">
        <f t="shared" si="9"/>
        <v>1.7333333332500001</v>
      </c>
      <c r="I38">
        <f t="shared" si="10"/>
        <v>-0.11250000000000004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3:42" x14ac:dyDescent="0.25">
      <c r="C39">
        <v>7.3833333330000004</v>
      </c>
      <c r="D39">
        <v>-2.6174837279999998</v>
      </c>
      <c r="E39">
        <v>0.63487007299999998</v>
      </c>
      <c r="H39">
        <f t="shared" si="9"/>
        <v>1.8458333332500001</v>
      </c>
      <c r="I39">
        <f t="shared" si="10"/>
        <v>-0.12916666674999999</v>
      </c>
      <c r="N39">
        <f>T14</f>
        <v>1.9182005031099383</v>
      </c>
      <c r="O39">
        <f>U14</f>
        <v>1.2476283063834531E-2</v>
      </c>
      <c r="P39">
        <f>C28/4-C26/4</f>
        <v>0.25</v>
      </c>
      <c r="Q39">
        <f>$N$26</f>
        <v>5.8831284194720748E-3</v>
      </c>
      <c r="S39">
        <f>N39/P39</f>
        <v>7.6728020124397531</v>
      </c>
      <c r="T39">
        <f>SQRT(((1/P39)*O39)^2+((N39/(P39^2))*Q39)^2)</f>
        <v>0.1873300583782391</v>
      </c>
      <c r="V39" s="6" t="s">
        <v>104</v>
      </c>
      <c r="W39" s="6"/>
      <c r="X39" s="5">
        <f>AVERAGE(S39:S48)</f>
        <v>7.7507662887135442</v>
      </c>
      <c r="Y39" s="10">
        <f>SQRT(SUM(T39^2+T40^2+T41^2+T42^2+T43^2+T44^2+T45^2+T46^2+T47^2+T48^2)/(N28^2))</f>
        <v>5.4098173092819647E-2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7.9</v>
      </c>
      <c r="D40">
        <v>-4.5726369120000001</v>
      </c>
      <c r="E40">
        <v>0.61674745330000003</v>
      </c>
      <c r="H40">
        <f t="shared" si="9"/>
        <v>1.9750000000000001</v>
      </c>
      <c r="I40">
        <f t="shared" si="10"/>
        <v>-0.10833333325000005</v>
      </c>
      <c r="N40">
        <f t="shared" ref="N40:O48" si="11">T15</f>
        <v>1.8824493160626741</v>
      </c>
      <c r="O40">
        <f t="shared" si="11"/>
        <v>9.6550557070893914E-3</v>
      </c>
      <c r="P40">
        <f>C30/4-C28/4</f>
        <v>0.25833333324999996</v>
      </c>
      <c r="Q40">
        <f t="shared" ref="Q40:Q48" si="12">$N$26</f>
        <v>5.8831284194720748E-3</v>
      </c>
      <c r="S40">
        <f t="shared" ref="S40:S48" si="13">N40/P40</f>
        <v>7.2869005806577398</v>
      </c>
      <c r="T40">
        <f t="shared" ref="T40:T48" si="14">SQRT(((1/P40)*O40)^2+((N40/(P40^2))*Q40)^2)</f>
        <v>0.17010414634072762</v>
      </c>
      <c r="AC40" s="7" t="s">
        <v>52</v>
      </c>
      <c r="AD40" s="8" t="s">
        <v>53</v>
      </c>
      <c r="AE40" s="8"/>
      <c r="AF40" s="8"/>
      <c r="AG40" s="8"/>
    </row>
    <row r="41" spans="3:42" x14ac:dyDescent="0.25">
      <c r="C41">
        <v>8.3333333330000006</v>
      </c>
      <c r="D41">
        <v>-4.8137197709999997</v>
      </c>
      <c r="E41">
        <v>0.62704042780000002</v>
      </c>
      <c r="H41">
        <f t="shared" si="9"/>
        <v>2.0833333332500001</v>
      </c>
      <c r="I41">
        <f t="shared" si="10"/>
        <v>-0.14583333349999972</v>
      </c>
      <c r="N41">
        <f t="shared" si="11"/>
        <v>1.936660596307886</v>
      </c>
      <c r="O41">
        <f t="shared" si="11"/>
        <v>6.8513876987802971E-3</v>
      </c>
      <c r="P41">
        <f>C32/4-C30/4</f>
        <v>0.24583333350000003</v>
      </c>
      <c r="Q41">
        <f t="shared" si="12"/>
        <v>5.8831284194720748E-3</v>
      </c>
      <c r="S41">
        <f t="shared" si="13"/>
        <v>7.8779414033690669</v>
      </c>
      <c r="T41">
        <f t="shared" si="14"/>
        <v>0.19057878680046492</v>
      </c>
      <c r="V41" t="s">
        <v>105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3:42" x14ac:dyDescent="0.25">
      <c r="C42">
        <v>8.9166666669999994</v>
      </c>
      <c r="D42">
        <v>-6.7364301109999998</v>
      </c>
      <c r="E42">
        <v>0.61210186440000003</v>
      </c>
      <c r="H42">
        <f t="shared" si="9"/>
        <v>2.2291666667499999</v>
      </c>
      <c r="I42">
        <f t="shared" si="10"/>
        <v>-0.10000000000000009</v>
      </c>
      <c r="N42">
        <f t="shared" si="11"/>
        <v>1.9593265623173381</v>
      </c>
      <c r="O42">
        <f t="shared" si="11"/>
        <v>4.0580714732080725E-3</v>
      </c>
      <c r="P42">
        <f>C34/4-C32/4</f>
        <v>0.24583333325000001</v>
      </c>
      <c r="Q42">
        <f t="shared" si="12"/>
        <v>5.8831284194720748E-3</v>
      </c>
      <c r="S42">
        <f t="shared" si="13"/>
        <v>7.9701419511112537</v>
      </c>
      <c r="T42">
        <f t="shared" si="14"/>
        <v>0.19144940452084208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9.3166666669999998</v>
      </c>
      <c r="D43">
        <v>-6.9814358240000001</v>
      </c>
      <c r="E43">
        <v>0.59724360379999997</v>
      </c>
      <c r="H43">
        <f t="shared" si="9"/>
        <v>2.3291666667499999</v>
      </c>
      <c r="I43">
        <f t="shared" si="10"/>
        <v>-0.13750000000000018</v>
      </c>
      <c r="N43">
        <f t="shared" si="11"/>
        <v>1.8092518908542337</v>
      </c>
      <c r="O43">
        <f t="shared" si="11"/>
        <v>1.6662019243687089E-3</v>
      </c>
      <c r="P43">
        <f>C36/4-C34/4</f>
        <v>0.24583333325000001</v>
      </c>
      <c r="Q43">
        <f t="shared" si="12"/>
        <v>5.8831284194720748E-3</v>
      </c>
      <c r="S43">
        <f t="shared" si="13"/>
        <v>7.3596687110543977</v>
      </c>
      <c r="T43">
        <f t="shared" si="14"/>
        <v>0.17625731775700551</v>
      </c>
      <c r="V43" s="11" t="s">
        <v>106</v>
      </c>
      <c r="W43" s="11"/>
      <c r="X43" s="9">
        <f>ABS(V16)</f>
        <v>1.9135974220735057</v>
      </c>
      <c r="Y43" s="9">
        <f>ABS(W16)</f>
        <v>7.9552419333530459E-3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9.8666666670000005</v>
      </c>
      <c r="D44">
        <v>-8.9403271629999992</v>
      </c>
      <c r="E44">
        <v>0.56836826890000003</v>
      </c>
      <c r="H44">
        <f t="shared" si="9"/>
        <v>2.4666666667500001</v>
      </c>
      <c r="I44">
        <f t="shared" si="10"/>
        <v>-0.10000000074999971</v>
      </c>
      <c r="N44">
        <f t="shared" si="11"/>
        <v>1.8413232556918333</v>
      </c>
      <c r="O44">
        <f t="shared" si="11"/>
        <v>2.2422511367849842E-3</v>
      </c>
      <c r="P44">
        <f>C38/4-C36/4</f>
        <v>0.23750000000000004</v>
      </c>
      <c r="Q44">
        <f t="shared" si="12"/>
        <v>5.8831284194720748E-3</v>
      </c>
      <c r="S44">
        <f t="shared" si="13"/>
        <v>7.7529400239656123</v>
      </c>
      <c r="T44">
        <f t="shared" si="14"/>
        <v>0.19228051689653905</v>
      </c>
      <c r="V44" s="11" t="s">
        <v>107</v>
      </c>
      <c r="W44" s="11"/>
      <c r="X44" s="9">
        <f>ABS(U30)</f>
        <v>0.10946969720454547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10.266666669999999</v>
      </c>
      <c r="D45">
        <v>-9.1557970389999994</v>
      </c>
      <c r="E45">
        <v>0.61073468949999998</v>
      </c>
      <c r="H45">
        <f t="shared" si="9"/>
        <v>2.5666666674999998</v>
      </c>
      <c r="I45">
        <f t="shared" si="10"/>
        <v>-0.15416666499999998</v>
      </c>
      <c r="N45">
        <f t="shared" si="11"/>
        <v>1.9871336036600398</v>
      </c>
      <c r="O45">
        <f t="shared" si="11"/>
        <v>4.8622044794256695E-3</v>
      </c>
      <c r="P45">
        <f>C40/4-C38/4</f>
        <v>0.24166666675000004</v>
      </c>
      <c r="Q45">
        <f t="shared" si="12"/>
        <v>5.8831284194720748E-3</v>
      </c>
      <c r="S45">
        <f t="shared" si="13"/>
        <v>8.222621805413052</v>
      </c>
      <c r="T45">
        <f t="shared" si="14"/>
        <v>0.20117991323446946</v>
      </c>
      <c r="V45" s="11" t="s">
        <v>108</v>
      </c>
      <c r="W45" s="11"/>
      <c r="X45" s="9">
        <f>ABS(U31)</f>
        <v>0.13624999982499997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3:42" x14ac:dyDescent="0.25">
      <c r="C46">
        <v>10.883333329999999</v>
      </c>
      <c r="D46">
        <v>-11.042464900000001</v>
      </c>
      <c r="E46">
        <v>0.59893400770000005</v>
      </c>
      <c r="H46">
        <f t="shared" si="9"/>
        <v>2.7208333324999998</v>
      </c>
      <c r="I46">
        <f t="shared" si="10"/>
        <v>-9.5833335000000019E-2</v>
      </c>
      <c r="N46">
        <f t="shared" si="11"/>
        <v>1.9506225677521281</v>
      </c>
      <c r="O46">
        <f t="shared" si="11"/>
        <v>7.7124822099674962E-3</v>
      </c>
      <c r="P46">
        <f>C42/4-C40/4</f>
        <v>0.25416666674999977</v>
      </c>
      <c r="Q46">
        <f t="shared" si="12"/>
        <v>5.8831284194720748E-3</v>
      </c>
      <c r="S46">
        <f t="shared" si="13"/>
        <v>7.6745805919183532</v>
      </c>
      <c r="T46">
        <f t="shared" si="14"/>
        <v>0.18021449968654529</v>
      </c>
      <c r="V46" s="11" t="s">
        <v>109</v>
      </c>
      <c r="W46" s="11"/>
      <c r="X46" s="5">
        <f>ABS(Q29)</f>
        <v>2.5666666674999998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3:42" x14ac:dyDescent="0.25">
      <c r="C47">
        <v>11.266666669999999</v>
      </c>
      <c r="D47">
        <v>-11.276394679999999</v>
      </c>
      <c r="E47">
        <v>0.60553500250000003</v>
      </c>
      <c r="H47">
        <f t="shared" si="9"/>
        <v>2.8166666674999998</v>
      </c>
      <c r="N47">
        <f t="shared" si="11"/>
        <v>1.9506225668571728</v>
      </c>
      <c r="O47">
        <f t="shared" si="11"/>
        <v>1.0591000170440495E-2</v>
      </c>
      <c r="P47">
        <f>C44/4-C42/4</f>
        <v>0.23750000000000027</v>
      </c>
      <c r="Q47">
        <f t="shared" si="12"/>
        <v>5.8831284194720748E-3</v>
      </c>
      <c r="S47">
        <f t="shared" si="13"/>
        <v>8.2131476499249292</v>
      </c>
      <c r="T47">
        <f t="shared" si="14"/>
        <v>0.20827832531221899</v>
      </c>
      <c r="V47" s="11" t="s">
        <v>110</v>
      </c>
      <c r="W47" s="11"/>
      <c r="X47" s="5">
        <f>ABS(Q30)</f>
        <v>4.28571428432282</v>
      </c>
      <c r="Y47" s="5">
        <f>ABS(R30)</f>
        <v>3.2580550266003205E-2</v>
      </c>
      <c r="AC47" s="7" t="s">
        <v>68</v>
      </c>
      <c r="AD47" s="8" t="s">
        <v>69</v>
      </c>
      <c r="AE47" s="8"/>
      <c r="AF47" s="8"/>
    </row>
    <row r="48" spans="3:42" x14ac:dyDescent="0.25">
      <c r="I48" s="3"/>
      <c r="N48">
        <f t="shared" si="11"/>
        <v>1.9003833581218119</v>
      </c>
      <c r="O48">
        <f t="shared" si="11"/>
        <v>1.3444731356970744E-2</v>
      </c>
      <c r="P48">
        <f>C46/4-C44/4</f>
        <v>0.25416666574999969</v>
      </c>
      <c r="Q48">
        <f t="shared" si="12"/>
        <v>5.8831284194720748E-3</v>
      </c>
      <c r="S48">
        <f t="shared" si="13"/>
        <v>7.4769181572812693</v>
      </c>
      <c r="T48">
        <f t="shared" si="14"/>
        <v>0.18096974582393677</v>
      </c>
      <c r="V48" s="11" t="s">
        <v>102</v>
      </c>
      <c r="W48" s="11"/>
      <c r="X48" s="5">
        <f>ABS(X39)</f>
        <v>7.7507662887135442</v>
      </c>
      <c r="Y48" s="5">
        <f>ABS(Y39)</f>
        <v>5.4098173092819647E-2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2019-09-04T11:42:15Z</dcterms:modified>
</cp:coreProperties>
</file>