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5B339454-8C46-45C9-B677-C2CFF0D4FBE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P26" i="1"/>
  <c r="AA38" i="1" l="1"/>
  <c r="AA47" i="1" s="1"/>
  <c r="P30" i="1"/>
  <c r="X32" i="1" s="1"/>
  <c r="AB44" i="1" s="1"/>
  <c r="W38" i="1"/>
  <c r="AB38" i="1" s="1"/>
  <c r="AB47" i="1" s="1"/>
  <c r="S32" i="1"/>
  <c r="AA46" i="1" s="1"/>
  <c r="AA45" i="1"/>
  <c r="T11" i="1" l="1"/>
  <c r="U24" i="1" l="1"/>
  <c r="V15" i="1" l="1"/>
  <c r="U23" i="1"/>
  <c r="U22" i="1"/>
  <c r="U21" i="1"/>
  <c r="U20" i="1"/>
  <c r="U19" i="1"/>
  <c r="U18" i="1"/>
  <c r="U17" i="1"/>
  <c r="U16" i="1"/>
  <c r="U15" i="1"/>
  <c r="T24" i="1"/>
  <c r="T23" i="1"/>
  <c r="T22" i="1"/>
  <c r="V21" i="1" s="1"/>
  <c r="T21" i="1"/>
  <c r="V20" i="1" s="1"/>
  <c r="T20" i="1"/>
  <c r="V19" i="1" s="1"/>
  <c r="T19" i="1"/>
  <c r="T17" i="1"/>
  <c r="T16" i="1"/>
  <c r="T15" i="1"/>
  <c r="T18" i="1"/>
  <c r="V18" i="1" s="1"/>
  <c r="X17" i="1"/>
  <c r="AA42" i="1" s="1"/>
  <c r="V23" i="1"/>
  <c r="V22" i="1"/>
  <c r="V16" i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W16" i="1" l="1"/>
  <c r="V17" i="1"/>
  <c r="W15" i="1"/>
  <c r="W18" i="1"/>
  <c r="W21" i="1"/>
  <c r="AH19" i="1"/>
  <c r="AH22" i="1"/>
  <c r="AI19" i="1"/>
  <c r="AI22" i="1"/>
  <c r="W20" i="1" l="1"/>
  <c r="W23" i="1"/>
  <c r="Y17" i="1" s="1"/>
  <c r="AB42" i="1" s="1"/>
  <c r="W17" i="1"/>
  <c r="W19" i="1"/>
  <c r="W22" i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N20" i="1" l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O17" i="1" l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<sst xmlns="http://schemas.openxmlformats.org/spreadsheetml/2006/main" count="165" uniqueCount="103">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</sst>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0" sqref="P47:W50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4" t="s">
        <v>8</v>
      </c>
      <c r="I3" s="14"/>
      <c r="J3" s="14"/>
      <c r="K3" s="14"/>
      <c r="L3">
        <f>E4-E5</f>
        <v>23.676484289999998</v>
      </c>
      <c r="M3">
        <v>0.01</v>
      </c>
      <c r="N3" t="s">
        <v>40</v>
      </c>
    </row>
    <row r="4" spans="1:35" x14ac:dyDescent="0.25">
      <c r="D4">
        <v>0</v>
      </c>
      <c r="E4">
        <v>11.84366137</v>
      </c>
      <c r="F4">
        <v>0.49904369780000002</v>
      </c>
      <c r="H4" s="14" t="s">
        <v>9</v>
      </c>
      <c r="I4" s="14"/>
      <c r="J4" s="14"/>
      <c r="K4" s="14"/>
      <c r="L4">
        <f>AA20</f>
        <v>7.8567752655350018</v>
      </c>
      <c r="M4">
        <f>AB20</f>
        <v>0.10367154694586285</v>
      </c>
      <c r="P4" t="s">
        <v>15</v>
      </c>
    </row>
    <row r="5" spans="1:35" x14ac:dyDescent="0.25">
      <c r="D5">
        <v>3.3333333329999999E-2</v>
      </c>
      <c r="E5">
        <v>-11.83282292</v>
      </c>
      <c r="F5">
        <v>0.52924110020000004</v>
      </c>
      <c r="H5" s="14" t="s">
        <v>10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20</v>
      </c>
      <c r="I6" s="14"/>
      <c r="J6" s="14"/>
      <c r="K6" s="14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23.676484289999998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0.51666666670000005</v>
      </c>
      <c r="E10">
        <v>11.415408340000001</v>
      </c>
      <c r="F10">
        <v>0.65463502659999995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11.838242144999999</v>
      </c>
      <c r="AB10">
        <f>AB9</f>
        <v>0.01</v>
      </c>
      <c r="AE10" t="s">
        <v>67</v>
      </c>
      <c r="AH10">
        <f>L3</f>
        <v>23.676484289999998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0.58333333330000003</v>
      </c>
      <c r="E11">
        <v>11.42028279</v>
      </c>
      <c r="F11">
        <v>0.58452759560000001</v>
      </c>
      <c r="G11" t="s">
        <v>59</v>
      </c>
      <c r="H11">
        <f>M3</f>
        <v>0.01</v>
      </c>
      <c r="K11">
        <f>ABS(E11-E14)</f>
        <v>2.2167761929999994</v>
      </c>
      <c r="L11">
        <f>SQRT((H11^2)+(H11^2))</f>
        <v>1.4142135623730951E-2</v>
      </c>
      <c r="N11">
        <f>($L$4-$L$5)*(E11/$L$4)</f>
        <v>10.533612080140307</v>
      </c>
      <c r="O11">
        <f>SQRT(((E11/$L$4)*$M$4)^2+((E11/$L$4)*$M$5)^2+(($L$4-$L$5)*$H$11)^2+(((($L$5-$L$4)*E11)/($L$4^2))*$M$4)^2)</f>
        <v>0.21743706152909489</v>
      </c>
      <c r="Q11">
        <f>N11-N12</f>
        <v>2.0446656982959208</v>
      </c>
      <c r="R11">
        <f>SQRT((O11^2)+(O12^2))</f>
        <v>0.28253413054853022</v>
      </c>
      <c r="T11" s="5">
        <f>AVERAGE(Q11:Q20)</f>
        <v>2.0730472598121437</v>
      </c>
      <c r="U11" s="5">
        <f>SQRT(((R11^2)+(R12^2)+(R13^2)+(R14^2)+(R15^2)+(R16^2)+(R17^2)+(R18^2)+(R19^2)+(R20^2))/$H$13)</f>
        <v>0.18486996429546182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0.98333333329999995</v>
      </c>
      <c r="E12">
        <v>11.071016220000001</v>
      </c>
      <c r="F12">
        <v>0.58533002840000004</v>
      </c>
      <c r="G12" t="s">
        <v>60</v>
      </c>
      <c r="H12">
        <f>L6</f>
        <v>4.1599999999999996E-3</v>
      </c>
      <c r="K12">
        <f>ABS(E14-E17)</f>
        <v>2.0951829900000005</v>
      </c>
      <c r="L12" s="1"/>
      <c r="N12">
        <f>($L$4-$L$5)*(E14/$L$4)</f>
        <v>8.4889463818443858</v>
      </c>
      <c r="O12">
        <f>SQRT(((E14/$L$4)*$M$4)^2+((E14/$L$4)*$M$5)^2+(($L$4-$L$5)*$H$11)^2+(((($L$5-$L$4)*E14)/($L$4^2))*$M$4)^2)</f>
        <v>0.18040692669187211</v>
      </c>
      <c r="Q12">
        <f t="shared" ref="Q12:Q20" si="0">N12-N13</f>
        <v>1.9325129910875427</v>
      </c>
      <c r="R12">
        <f t="shared" ref="R12:R20" si="1">SQRT((O12^2)+(O13^2))</f>
        <v>0.23255192913661102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1.566666667</v>
      </c>
      <c r="E13">
        <v>9.1711846470000005</v>
      </c>
      <c r="F13">
        <v>0.63713883429999996</v>
      </c>
      <c r="G13" t="s">
        <v>41</v>
      </c>
      <c r="H13" s="4">
        <f>C42</f>
        <v>11</v>
      </c>
      <c r="K13">
        <f>ABS(E17-E20)</f>
        <v>2.2678766059999997</v>
      </c>
      <c r="L13" s="1"/>
      <c r="N13">
        <f>($L$4-$L$5)*(E17/$L$4)</f>
        <v>6.5564333907568431</v>
      </c>
      <c r="O13">
        <f>SQRT(((E17/$L$4)*$M$4)^2+((E17/$L$4)*$M$5)^2+(($L$4-$L$5)*$H$11)^2+(((($L$5-$L$4)*E17)/($L$4^2))*$M$4)^2)</f>
        <v>0.14674379219153647</v>
      </c>
      <c r="Q13">
        <f t="shared" si="0"/>
        <v>2.0917986754362321</v>
      </c>
      <c r="R13">
        <f t="shared" si="1"/>
        <v>0.18529799360458174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1.683333333</v>
      </c>
      <c r="E14">
        <v>9.2035065970000005</v>
      </c>
      <c r="F14">
        <v>0.58155372930000004</v>
      </c>
      <c r="K14">
        <f>ABS(E20-E23)</f>
        <v>2.1872699170000001</v>
      </c>
      <c r="L14" s="1"/>
      <c r="N14">
        <f>($L$4-$L$5)*(E20/$L$4)</f>
        <v>4.464634715320611</v>
      </c>
      <c r="O14">
        <f>SQRT(((E20/$L$4)*$M$4)^2+((E20/$L$4)*$M$5)^2+(($L$4-$L$5)*$H$11)^2+(((($L$5-$L$4)*E20)/($L$4^2))*$M$4)^2)</f>
        <v>0.11314418185276155</v>
      </c>
      <c r="Q14">
        <f t="shared" si="0"/>
        <v>2.0174502894458262</v>
      </c>
      <c r="R14">
        <f t="shared" si="1"/>
        <v>0.14255361113977541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1.8382421449999988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1.9666666669999999</v>
      </c>
      <c r="E15">
        <v>8.9131495530000002</v>
      </c>
      <c r="F15">
        <v>0.58553902209999997</v>
      </c>
      <c r="K15">
        <f>ABS(E26-E23)</f>
        <v>2.1133077837000003</v>
      </c>
      <c r="L15" s="1"/>
      <c r="N15">
        <f>($L$4-$L$5)*(E23/$L$4)</f>
        <v>2.4471844258747848</v>
      </c>
      <c r="O15">
        <f>SQRT(((E23/$L$4)*$M$4)^2+((E23/$L$4)*$M$5)^2+(($L$4-$L$5)*$H$11)^2+(((($L$5-$L$4)*E23)/($L$4^2))*$M$4)^2)</f>
        <v>8.6717507816239284E-2</v>
      </c>
      <c r="Q15">
        <f t="shared" si="0"/>
        <v>1.9492305758776101</v>
      </c>
      <c r="R15">
        <f t="shared" si="1"/>
        <v>0.1134258377940974</v>
      </c>
      <c r="T15">
        <f>E11*$AH$28</f>
        <v>10.036560633894538</v>
      </c>
      <c r="U15">
        <f>(SQRT(($M$3/E11)^2+($AI$28/$AH$28^2)))/100*T15</f>
        <v>9.9727385994801548E-3</v>
      </c>
      <c r="V15">
        <f>T15-T16</f>
        <v>1.9481836905387517</v>
      </c>
      <c r="W15">
        <f>SQRT(U15^2+U16^2)</f>
        <v>1.2808227063754679E-2</v>
      </c>
      <c r="Z15" t="s">
        <v>28</v>
      </c>
      <c r="AA15">
        <f>AA14/AA13</f>
        <v>1.5067558565573762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2.5499999999999998</v>
      </c>
      <c r="E16">
        <v>7.097852305</v>
      </c>
      <c r="F16">
        <v>0.63618755279999994</v>
      </c>
      <c r="K16">
        <f>ABS(E29-E26)</f>
        <v>2.1543426063000002</v>
      </c>
      <c r="L16" s="1"/>
      <c r="N16">
        <f>($L$4-$L$5)*(E26/$L$4)</f>
        <v>0.49795384999717462</v>
      </c>
      <c r="O16">
        <f>SQRT(((E26/$L$4)*$M$4)^2+((E26/$L$4)*$M$5)^2+(($L$4-$L$5)*$H$11)^2+(((($L$5-$L$4)*E26)/($L$4^2))*$M$4)^2)</f>
        <v>7.3112888859854078E-2</v>
      </c>
      <c r="Q16">
        <f t="shared" si="0"/>
        <v>1.9870794550160724</v>
      </c>
      <c r="R16">
        <f t="shared" si="1"/>
        <v>0.10694387675694611</v>
      </c>
      <c r="T16">
        <f>E14*$AH$28</f>
        <v>8.0883769433557866</v>
      </c>
      <c r="U16">
        <f>(SQRT(($M$3/E14)^2+($AI$28/$AH$28^2)))/100*T16</f>
        <v>8.0371117538041246E-3</v>
      </c>
      <c r="V16">
        <f t="shared" ref="V16:V23" si="2">T16-T17</f>
        <v>1.8413231532806433</v>
      </c>
      <c r="W16">
        <f t="shared" ref="W16:W23" si="3">SQRT(U16^2+U17^2)</f>
        <v>1.0155335084084368E-2</v>
      </c>
      <c r="X16" s="6" t="s">
        <v>85</v>
      </c>
      <c r="Y16" s="6" t="s">
        <v>86</v>
      </c>
      <c r="Z16" t="s">
        <v>29</v>
      </c>
      <c r="AA16">
        <f>ATAN(AA14/AA13)</f>
        <v>0.98486598387611668</v>
      </c>
      <c r="AB16">
        <f>(ABS(1/(1+AA15)))*AB15</f>
        <v>3.2698522634478978E-3</v>
      </c>
      <c r="AG16" t="s">
        <v>71</v>
      </c>
      <c r="AH16">
        <f>AH10/2</f>
        <v>11.838242144999999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2.7</v>
      </c>
      <c r="E17">
        <v>7.108323607</v>
      </c>
      <c r="F17">
        <v>0.59560675080000003</v>
      </c>
      <c r="K17">
        <f>ABS(E32-E29)</f>
        <v>2.2095241369999998</v>
      </c>
      <c r="L17" s="1"/>
      <c r="N17">
        <f>($L$4-$L$5)*(E29/$L$4)</f>
        <v>-1.4891256050188979</v>
      </c>
      <c r="O17">
        <f>SQRT(((E29/$L$4)*$M$4)^2+((E29/$L$4)*$M$5)^2+(($L$4-$L$5)*$H$11)^2+(((($L$5-$L$4)*E29)/($L$4^2))*$M$4)^2)</f>
        <v>7.80480509581854E-2</v>
      </c>
      <c r="Q17">
        <f t="shared" si="0"/>
        <v>2.0379766918945785</v>
      </c>
      <c r="R17">
        <f t="shared" si="1"/>
        <v>0.12670894525139648</v>
      </c>
      <c r="T17">
        <f>E17*$AH$28</f>
        <v>6.2470537900751433</v>
      </c>
      <c r="U17">
        <f>(SQRT(($M$3/E17)^2+($AI$28/$AH$28^2)))/100*T17</f>
        <v>6.2077101516499981E-3</v>
      </c>
      <c r="V17">
        <f t="shared" si="2"/>
        <v>1.9930925954163659</v>
      </c>
      <c r="W17">
        <f t="shared" si="3"/>
        <v>7.5105774276762348E-3</v>
      </c>
      <c r="X17" s="5">
        <f>AVERAGE(V15:V24)</f>
        <v>1.9441651797818222</v>
      </c>
      <c r="Y17" s="5">
        <f>SQRT(((W15^2)+(W16^2)+(W17^2)+(W18^2)+(W19^2)+(W20^2)+(W21^2)+(W22^2)+(W23^2)+(W24^2))/$H$13)</f>
        <v>6.6949670905707631E-3</v>
      </c>
      <c r="Z17" t="s">
        <v>30</v>
      </c>
      <c r="AA17">
        <f>SQRT((AA14^2)+(AA13^2))</f>
        <v>2.2062488943122887</v>
      </c>
      <c r="AB17">
        <f>SQRT(((ABS(AA13*(AA13^2+AA14^2)))*AB13)^2+((ABS(AA14*(AA13^2+AA14^2)))*AB14)^2)</f>
        <v>8.9477064786213076E-2</v>
      </c>
      <c r="AG17" t="s">
        <v>72</v>
      </c>
      <c r="AH17">
        <f>(AH16)-AH15</f>
        <v>1.8382421449999988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2.9666666670000001</v>
      </c>
      <c r="E18">
        <v>6.7956618960000004</v>
      </c>
      <c r="F18">
        <v>0.58151769590000002</v>
      </c>
      <c r="K18">
        <f>ABS(E35-E32)</f>
        <v>2.4007461229999998</v>
      </c>
      <c r="N18">
        <f>($L$4-$L$5)*(E32/$L$4)</f>
        <v>-3.5271022969134762</v>
      </c>
      <c r="O18">
        <f>SQRT(((E32/$L$4)*$M$4)^2+((E32/$L$4)*$M$5)^2+(($L$4-$L$5)*$H$11)^2+(((($L$5-$L$4)*E32)/($L$4^2))*$M$4)^2)</f>
        <v>9.9818127353451622E-2</v>
      </c>
      <c r="Q18">
        <f t="shared" si="0"/>
        <v>2.2143522036710275</v>
      </c>
      <c r="R18">
        <f t="shared" si="1"/>
        <v>0.16643664971921443</v>
      </c>
      <c r="T18">
        <f>E20*$AH$28</f>
        <v>4.2539611946587774</v>
      </c>
      <c r="U18">
        <f>(SQRT(($M$3/E20)^2+($AI$28/$AH$28^2)))/100*T18</f>
        <v>4.2276598692682606E-3</v>
      </c>
      <c r="V18">
        <f t="shared" si="2"/>
        <v>1.9222525000770116</v>
      </c>
      <c r="W18">
        <f t="shared" si="3"/>
        <v>4.8216547327329931E-3</v>
      </c>
      <c r="Z18" t="s">
        <v>31</v>
      </c>
      <c r="AA18">
        <f>AA17/AA14</f>
        <v>1.2001949255234217</v>
      </c>
      <c r="AB18">
        <f>(((AB17/AA17)*100+(AB14/AA14)*100)/100)*AA18</f>
        <v>5.5204377898455462E-2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3.5833333330000001</v>
      </c>
      <c r="E19">
        <v>4.8076205840000004</v>
      </c>
      <c r="F19">
        <v>0.63453722359999998</v>
      </c>
      <c r="K19">
        <f>ABS(E38-E35)</f>
        <v>2.2648065619999995</v>
      </c>
      <c r="N19">
        <f>($L$4-$L$5)*(E35/$L$4)</f>
        <v>-5.7414545005845037</v>
      </c>
      <c r="O19">
        <f>SQRT(((E35/$L$4)*$M$4)^2+((E35/$L$4)*$M$5)^2+(($L$4-$L$5)*$H$11)^2+(((($L$5-$L$4)*E35)/($L$4^2))*$M$4)^2)</f>
        <v>0.13318220534818678</v>
      </c>
      <c r="Q19">
        <f t="shared" si="0"/>
        <v>2.0889669896400376</v>
      </c>
      <c r="R19">
        <f t="shared" si="1"/>
        <v>0.21497352321972721</v>
      </c>
      <c r="T19">
        <f>E23*$AH$28</f>
        <v>2.3317086945817658</v>
      </c>
      <c r="U19">
        <f>(SQRT(($M$3/E23)^2+($AI$28/$AH$28^2)))/100*T19</f>
        <v>2.3184577614149345E-3</v>
      </c>
      <c r="V19">
        <f t="shared" si="2"/>
        <v>1.8572518823928648</v>
      </c>
      <c r="W19">
        <f t="shared" si="3"/>
        <v>2.3675320729183765E-3</v>
      </c>
      <c r="Z19" t="s">
        <v>32</v>
      </c>
      <c r="AA19">
        <f>1/AA15</f>
        <v>0.66367752655350021</v>
      </c>
      <c r="AB19">
        <f>AB15</f>
        <v>8.1967213114754103E-3</v>
      </c>
      <c r="AG19" t="s">
        <v>74</v>
      </c>
      <c r="AH19">
        <f>AH17/AH18</f>
        <v>0.76593422708333292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3.75</v>
      </c>
      <c r="E20">
        <v>4.8404470010000002</v>
      </c>
      <c r="F20">
        <v>0.61570617490000001</v>
      </c>
      <c r="K20">
        <f>ABS(E41-E38)</f>
        <v>2.5656349120000002</v>
      </c>
      <c r="N20">
        <f>($L$4-$L$5)*(E38/$L$4)</f>
        <v>-7.8304214902245413</v>
      </c>
      <c r="O20">
        <f>SQRT(((E38/$L$4)*$M$4)^2+((E38/$L$4)*$M$5)^2+(($L$4-$L$5)*$H$11)^2+(((($L$5-$L$4)*E38)/($L$4^2))*$M$4)^2)</f>
        <v>0.16874867662916948</v>
      </c>
      <c r="Q20">
        <f t="shared" si="0"/>
        <v>2.3664390277565897</v>
      </c>
      <c r="R20">
        <f t="shared" si="1"/>
        <v>0.2703900575367616</v>
      </c>
      <c r="T20">
        <f>E26*$AH$28</f>
        <v>0.47445681218890107</v>
      </c>
      <c r="U20">
        <f>(SQRT(($M$3/E26)^2+($AI$28/$AH$28^2)))/100*T20</f>
        <v>4.7954324604985917E-4</v>
      </c>
      <c r="V20">
        <f t="shared" si="2"/>
        <v>1.8933147796695093</v>
      </c>
      <c r="W20">
        <f t="shared" si="3"/>
        <v>1.4916993932441271E-3</v>
      </c>
      <c r="Z20" t="s">
        <v>33</v>
      </c>
      <c r="AA20">
        <f>AA10*AA19</f>
        <v>7.8567752655350018</v>
      </c>
      <c r="AB20">
        <f>(((AB10/AA10)*100+(AB19/AA19)*100)/100)*AA20</f>
        <v>0.10367154694586285</v>
      </c>
      <c r="AG20" t="s">
        <v>75</v>
      </c>
      <c r="AH20">
        <f>ATAN(AH19)</f>
        <v>0.65362126269759313</v>
      </c>
      <c r="AI20">
        <f>(ABS(1/(1+AH19)))*AI19</f>
        <v>2.3594687745242082E-3</v>
      </c>
    </row>
    <row r="21" spans="2:35" x14ac:dyDescent="0.25">
      <c r="B21" s="9" t="s">
        <v>58</v>
      </c>
      <c r="C21">
        <v>4</v>
      </c>
      <c r="D21">
        <v>4.016666667</v>
      </c>
      <c r="E21">
        <v>4.5095091549999999</v>
      </c>
      <c r="F21">
        <v>0.60922016489999997</v>
      </c>
      <c r="N21">
        <f>($L$4-$L$5)*(E41/$L$4)</f>
        <v>-10.196860517981131</v>
      </c>
      <c r="O21">
        <f>SQRT(((E41/$L$4)*$M$4)^2+((E41/$L$4)*$M$5)^2+(($L$4-$L$5)*$H$11)^2+(((($L$5-$L$4)*E41)/($L$4^2))*$M$4)^2)</f>
        <v>0.21126918220752702</v>
      </c>
      <c r="T21">
        <f>E29*$AH$28</f>
        <v>-1.4188579674806083</v>
      </c>
      <c r="U21">
        <f>(SQRT(($M$3/E29)^2+($AI$28/$AH$28^2)))/100*T21</f>
        <v>-1.4125173821843259E-3</v>
      </c>
      <c r="V21">
        <f t="shared" si="2"/>
        <v>1.9418103194845668</v>
      </c>
      <c r="W21">
        <f t="shared" si="3"/>
        <v>3.6267028726217026E-3</v>
      </c>
      <c r="Z21" t="s">
        <v>34</v>
      </c>
      <c r="AA21">
        <f>AA10*AA18</f>
        <v>14.208198149546504</v>
      </c>
      <c r="AB21">
        <f>(((AB10/AA10)*100+(AB18/AA18)*100)/100)*AA21</f>
        <v>0.66552474228123604</v>
      </c>
    </row>
    <row r="22" spans="2:35" x14ac:dyDescent="0.25">
      <c r="B22" s="8" t="s">
        <v>56</v>
      </c>
      <c r="C22">
        <v>5</v>
      </c>
      <c r="D22">
        <v>4.5833333329999997</v>
      </c>
      <c r="E22">
        <v>2.6356072039999998</v>
      </c>
      <c r="F22">
        <v>0.67537746610000005</v>
      </c>
      <c r="T22">
        <f>E32*$AH$28</f>
        <v>-3.3606682869651752</v>
      </c>
      <c r="U22">
        <f>(SQRT(($M$3/E32)^2+($AI$28/$AH$28^2)))/100*T22</f>
        <v>-3.3403245907111558E-3</v>
      </c>
      <c r="V22">
        <f t="shared" si="2"/>
        <v>2.1098631682899627</v>
      </c>
      <c r="W22">
        <f t="shared" si="3"/>
        <v>6.3804793394547296E-3</v>
      </c>
      <c r="AE22">
        <v>2</v>
      </c>
      <c r="AG22" t="s">
        <v>76</v>
      </c>
      <c r="AH22">
        <f>AH18/AH17</f>
        <v>1.305595134203607</v>
      </c>
      <c r="AI22">
        <f>SQRT((AI17*(AH18/(AH17^2)))^2)</f>
        <v>7.1024110602338946E-3</v>
      </c>
    </row>
    <row r="23" spans="2:35" x14ac:dyDescent="0.25">
      <c r="B23" s="5" t="s">
        <v>57</v>
      </c>
      <c r="C23">
        <v>5</v>
      </c>
      <c r="D23">
        <v>4.7166666670000001</v>
      </c>
      <c r="E23">
        <v>2.6531770840000002</v>
      </c>
      <c r="F23">
        <v>0.61631874249999996</v>
      </c>
      <c r="T23">
        <f>E35*$AH$28</f>
        <v>-5.4705314552551378</v>
      </c>
      <c r="U23">
        <f>(SQRT(($M$3/E35)^2+($AI$28/$AH$28^2)))/100*T23</f>
        <v>-5.4362439450321778E-3</v>
      </c>
      <c r="V23">
        <f t="shared" si="2"/>
        <v>1.9903945288867249</v>
      </c>
      <c r="W23">
        <f t="shared" si="3"/>
        <v>9.1932542341082273E-3</v>
      </c>
      <c r="AA23" t="s">
        <v>13</v>
      </c>
      <c r="AB23" t="s">
        <v>6</v>
      </c>
      <c r="AG23" t="s">
        <v>33</v>
      </c>
      <c r="AH23">
        <f>AH22*AH16</f>
        <v>15.455951342036069</v>
      </c>
      <c r="AI23">
        <f>((SQRT((((AI19/AH19)*100)^2)+(((AI16/AH16)*100)^2)))/100)*AH23</f>
        <v>8.5087688192919869E-2</v>
      </c>
    </row>
    <row r="24" spans="2:35" x14ac:dyDescent="0.25">
      <c r="B24" s="9" t="s">
        <v>58</v>
      </c>
      <c r="C24">
        <v>5</v>
      </c>
      <c r="D24">
        <v>4.95</v>
      </c>
      <c r="E24">
        <v>2.3775721089999999</v>
      </c>
      <c r="F24">
        <v>0.62377765389999995</v>
      </c>
      <c r="T24">
        <f>E38*$AH$28</f>
        <v>-7.4609259841418627</v>
      </c>
      <c r="U24">
        <f>(SQRT(($M$3/E38)^2+($AI$28/$AH$28^2)))/100*T24</f>
        <v>-7.4137153427313238E-3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14.85595134203607</v>
      </c>
      <c r="AI24">
        <f>AI23</f>
        <v>8.5087688192919869E-2</v>
      </c>
    </row>
    <row r="25" spans="2:35" x14ac:dyDescent="0.25">
      <c r="B25" s="8" t="s">
        <v>56</v>
      </c>
      <c r="C25">
        <v>6</v>
      </c>
      <c r="D25">
        <v>5.516666667</v>
      </c>
      <c r="E25">
        <v>0.52224897339999998</v>
      </c>
      <c r="F25">
        <v>0.70438434370000003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7.2467752655350015</v>
      </c>
      <c r="AB25">
        <f>SQRT((AB20^2)+(AB24^2))</f>
        <v>0.10367154694586285</v>
      </c>
      <c r="AG25" t="s">
        <v>78</v>
      </c>
      <c r="AH25">
        <f>AH22*AH24</f>
        <v>19.395857786127838</v>
      </c>
      <c r="AI25">
        <f>((SQRT((((AI22/AH22)*100)^2)+(((AI24/AH24)*100)^2)))/100)*AH25</f>
        <v>0.15321231225554369</v>
      </c>
    </row>
    <row r="26" spans="2:35" x14ac:dyDescent="0.25">
      <c r="B26" s="5" t="s">
        <v>57</v>
      </c>
      <c r="C26">
        <v>6</v>
      </c>
      <c r="D26">
        <v>5.6666666670000003</v>
      </c>
      <c r="E26">
        <v>0.53986930030000002</v>
      </c>
      <c r="F26">
        <v>0.64900102569999996</v>
      </c>
      <c r="J26">
        <f>D10/4</f>
        <v>0.12916666667500001</v>
      </c>
      <c r="K26">
        <f>J26-J27</f>
        <v>-0.11666666664999997</v>
      </c>
      <c r="M26">
        <v>1</v>
      </c>
      <c r="N26">
        <f>ABS(K26)</f>
        <v>0.11666666664999997</v>
      </c>
      <c r="O26">
        <f>ABS(K27)</f>
        <v>0.14583333342500002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5.983333333</v>
      </c>
      <c r="E27">
        <v>0.27166558369999999</v>
      </c>
      <c r="F27">
        <v>0.66003444929999999</v>
      </c>
      <c r="J27">
        <f>D12/4</f>
        <v>0.24583333332499999</v>
      </c>
      <c r="K27">
        <f t="shared" ref="K27:K46" si="4">J27-J28</f>
        <v>-0.14583333342500002</v>
      </c>
      <c r="M27">
        <v>2</v>
      </c>
      <c r="N27">
        <f>ABS(K28)</f>
        <v>9.9999999999999978E-2</v>
      </c>
      <c r="O27">
        <f>ABS(K29)</f>
        <v>0.14583333324999997</v>
      </c>
      <c r="P27" t="s">
        <v>87</v>
      </c>
      <c r="AE27">
        <v>3</v>
      </c>
      <c r="AG27" t="s">
        <v>79</v>
      </c>
      <c r="AH27">
        <f>AH24-((3/2)*AH9)</f>
        <v>13.055951342036071</v>
      </c>
      <c r="AI27">
        <f>AI24</f>
        <v>8.5087688192919869E-2</v>
      </c>
    </row>
    <row r="28" spans="2:35" x14ac:dyDescent="0.25">
      <c r="B28" s="8" t="s">
        <v>56</v>
      </c>
      <c r="C28">
        <v>7</v>
      </c>
      <c r="D28">
        <v>6.516666667</v>
      </c>
      <c r="E28">
        <v>-1.6357690389999999</v>
      </c>
      <c r="F28">
        <v>0.69356712050000002</v>
      </c>
      <c r="J28">
        <f>D13/4</f>
        <v>0.39166666675</v>
      </c>
      <c r="K28">
        <f t="shared" si="4"/>
        <v>-9.9999999999999978E-2</v>
      </c>
      <c r="M28">
        <v>3</v>
      </c>
      <c r="N28">
        <f>ABS(K30)</f>
        <v>0.10416666675000008</v>
      </c>
      <c r="O28">
        <f>ABS(K31)</f>
        <v>0.15416666649999999</v>
      </c>
      <c r="P28">
        <f>H13</f>
        <v>11</v>
      </c>
      <c r="AG28" t="s">
        <v>80</v>
      </c>
      <c r="AH28">
        <f>AH27/AH24</f>
        <v>0.87883643675469247</v>
      </c>
      <c r="AI28">
        <f>SQRT((AI27/AH24)^2+((AH27*AI24/(AH24^2))^2))</f>
        <v>7.6250277289208537E-3</v>
      </c>
    </row>
    <row r="29" spans="2:35" x14ac:dyDescent="0.25">
      <c r="B29" s="5" t="s">
        <v>57</v>
      </c>
      <c r="C29">
        <v>7</v>
      </c>
      <c r="D29">
        <v>6.6333333330000004</v>
      </c>
      <c r="E29">
        <v>-1.6144733060000001</v>
      </c>
      <c r="F29">
        <v>0.63813335579999997</v>
      </c>
      <c r="J29">
        <f>D15/4</f>
        <v>0.49166666674999998</v>
      </c>
      <c r="K29">
        <f t="shared" si="4"/>
        <v>-0.14583333324999997</v>
      </c>
      <c r="M29">
        <v>4</v>
      </c>
      <c r="N29">
        <f>ABS(K32)</f>
        <v>0.10833333349999996</v>
      </c>
      <c r="O29">
        <f>ABS(K33)</f>
        <v>0.14166666649999993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6.9166666670000003</v>
      </c>
      <c r="E30">
        <v>-1.8718021460000001</v>
      </c>
      <c r="F30">
        <v>0.63798922219999998</v>
      </c>
      <c r="J30">
        <f>D16/4</f>
        <v>0.63749999999999996</v>
      </c>
      <c r="K30">
        <f t="shared" si="4"/>
        <v>-0.10416666675000008</v>
      </c>
      <c r="M30">
        <v>5</v>
      </c>
      <c r="N30">
        <f>ABS(K34)</f>
        <v>9.1666666750000125E-2</v>
      </c>
      <c r="O30">
        <f>ABS(K35)</f>
        <v>0.14166666674999995</v>
      </c>
      <c r="P30">
        <f>P28-1</f>
        <v>10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7.516666667</v>
      </c>
      <c r="E31">
        <v>-3.8344687460000002</v>
      </c>
      <c r="F31">
        <v>0.66492778340000003</v>
      </c>
      <c r="J31">
        <f>D18/4</f>
        <v>0.74166666675000004</v>
      </c>
      <c r="K31">
        <f t="shared" si="4"/>
        <v>-0.15416666649999999</v>
      </c>
      <c r="M31">
        <v>6</v>
      </c>
      <c r="N31">
        <f>ABS(K36)</f>
        <v>0.11666666650000002</v>
      </c>
      <c r="O31">
        <f>ABS(K37)</f>
        <v>0.13333333349999998</v>
      </c>
      <c r="R31" s="6" t="s">
        <v>19</v>
      </c>
      <c r="S31" s="5">
        <f>SUM(N26:O35)</f>
        <v>2.529166665825</v>
      </c>
      <c r="T31" s="5">
        <f>SQRT((P26^2)*10)</f>
        <v>1.8604085572798249E-2</v>
      </c>
      <c r="V31" s="6" t="s">
        <v>16</v>
      </c>
      <c r="W31" s="5">
        <f>AVERAGE(N26:N35)</f>
        <v>0.10583333331499996</v>
      </c>
      <c r="X31" s="11">
        <f>SQRT(((P26)^2)/P28)</f>
        <v>1.7738299600786787E-3</v>
      </c>
    </row>
    <row r="32" spans="2:35" x14ac:dyDescent="0.25">
      <c r="B32" s="5" t="s">
        <v>57</v>
      </c>
      <c r="C32">
        <v>8</v>
      </c>
      <c r="D32">
        <v>7.65</v>
      </c>
      <c r="E32">
        <v>-3.8239974430000001</v>
      </c>
      <c r="F32">
        <v>0.6243469814</v>
      </c>
      <c r="J32">
        <f>D19/4</f>
        <v>0.89583333325000003</v>
      </c>
      <c r="K32">
        <f t="shared" si="4"/>
        <v>-0.10833333349999996</v>
      </c>
      <c r="M32">
        <v>7</v>
      </c>
      <c r="N32">
        <f>ABS(K38)</f>
        <v>0.10000000000000009</v>
      </c>
      <c r="O32">
        <f>ABS(K39)</f>
        <v>0.14999999999999991</v>
      </c>
      <c r="R32" s="6" t="s">
        <v>21</v>
      </c>
      <c r="S32" s="5">
        <f>H13/S31</f>
        <v>4.3492586505412687</v>
      </c>
      <c r="T32" s="5">
        <f>(H13/(S31^2))*T31</f>
        <v>3.199234799597879E-2</v>
      </c>
      <c r="V32" s="6" t="s">
        <v>18</v>
      </c>
      <c r="W32" s="5">
        <f>AVERAGE(O26:O34)</f>
        <v>0.14537037038055559</v>
      </c>
      <c r="X32" s="11">
        <f>SQRT(((P26)^2)/P30)</f>
        <v>1.8604085572798247E-3</v>
      </c>
    </row>
    <row r="33" spans="2:42" x14ac:dyDescent="0.25">
      <c r="B33" s="9" t="s">
        <v>58</v>
      </c>
      <c r="C33">
        <v>8</v>
      </c>
      <c r="D33">
        <v>7.9333333330000002</v>
      </c>
      <c r="E33">
        <v>-4.1036309510000004</v>
      </c>
      <c r="F33">
        <v>0.60612850019999998</v>
      </c>
      <c r="J33">
        <f>D21/4</f>
        <v>1.00416666675</v>
      </c>
      <c r="K33">
        <f t="shared" si="4"/>
        <v>-0.14166666649999993</v>
      </c>
      <c r="M33">
        <v>8</v>
      </c>
      <c r="N33">
        <f>ABS(K40)</f>
        <v>0.10416666650000006</v>
      </c>
      <c r="O33">
        <f>ABS(K41)</f>
        <v>0.14583333350000016</v>
      </c>
      <c r="P33" s="3"/>
      <c r="Q33" s="3"/>
    </row>
    <row r="34" spans="2:42" x14ac:dyDescent="0.25">
      <c r="B34" s="8" t="s">
        <v>56</v>
      </c>
      <c r="C34">
        <v>9</v>
      </c>
      <c r="D34">
        <v>8.5166666670000009</v>
      </c>
      <c r="E34">
        <v>-6.235013082</v>
      </c>
      <c r="F34">
        <v>0.66111545090000001</v>
      </c>
      <c r="J34">
        <f>D22/4</f>
        <v>1.1458333332499999</v>
      </c>
      <c r="K34">
        <f t="shared" si="4"/>
        <v>-9.1666666750000125E-2</v>
      </c>
      <c r="M34">
        <v>9</v>
      </c>
      <c r="N34">
        <f>ABS(K42)</f>
        <v>0.10833333324999961</v>
      </c>
      <c r="O34">
        <f>ABS(K43)</f>
        <v>0.15000000000000036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8.6666666669999994</v>
      </c>
      <c r="E35">
        <v>-6.2247435659999999</v>
      </c>
      <c r="F35">
        <v>0.60583302640000003</v>
      </c>
      <c r="J35">
        <f>D24/4</f>
        <v>1.2375</v>
      </c>
      <c r="K35">
        <f t="shared" si="4"/>
        <v>-0.14166666674999995</v>
      </c>
      <c r="M35">
        <v>10</v>
      </c>
      <c r="N35">
        <f>ABS(K44)</f>
        <v>0.10833333324999961</v>
      </c>
      <c r="O35">
        <f>ABS(K45)</f>
        <v>0.16249999925000003</v>
      </c>
      <c r="P35" s="3"/>
      <c r="Q35" s="3"/>
    </row>
    <row r="36" spans="2:42" x14ac:dyDescent="0.25">
      <c r="B36" s="9" t="s">
        <v>58</v>
      </c>
      <c r="C36">
        <v>9</v>
      </c>
      <c r="D36">
        <v>8.9499999999999993</v>
      </c>
      <c r="E36">
        <v>-6.5078506919999999</v>
      </c>
      <c r="F36">
        <v>0.60236661449999995</v>
      </c>
      <c r="J36">
        <f>D25/4</f>
        <v>1.37916666675</v>
      </c>
      <c r="K36">
        <f t="shared" si="4"/>
        <v>-0.11666666650000002</v>
      </c>
      <c r="M36">
        <v>11</v>
      </c>
      <c r="N36">
        <f>ABS(K46)</f>
        <v>0.10416666750000037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9.5500000000000007</v>
      </c>
      <c r="E37">
        <v>-8.4998196440000005</v>
      </c>
      <c r="F37">
        <v>0.63705956080000004</v>
      </c>
      <c r="J37">
        <f>D27/4</f>
        <v>1.49583333325</v>
      </c>
      <c r="K37">
        <f t="shared" si="4"/>
        <v>-0.13333333349999998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9.6666666669999994</v>
      </c>
      <c r="E38">
        <v>-8.4895501279999994</v>
      </c>
      <c r="F38">
        <v>0.58177713630000005</v>
      </c>
      <c r="J38">
        <f>D28/4</f>
        <v>1.62916666675</v>
      </c>
      <c r="K38">
        <f t="shared" si="4"/>
        <v>-0.10000000000000009</v>
      </c>
      <c r="Q38">
        <f t="shared" ref="Q38:Q47" si="5">V15</f>
        <v>1.9481836905387517</v>
      </c>
      <c r="R38">
        <f t="shared" ref="R38:R47" si="6">W15</f>
        <v>1.2808227063754679E-2</v>
      </c>
      <c r="S38">
        <f>D13/4-D10/4</f>
        <v>0.26250000007499996</v>
      </c>
      <c r="T38">
        <f>$P$26</f>
        <v>5.8831284194720748E-3</v>
      </c>
      <c r="V38">
        <f>Q38/S38</f>
        <v>7.4216521523128689</v>
      </c>
      <c r="W38">
        <f>SQRT(((1/S38)*R38)^2+((Q38/(S38^2))*T38)^2)</f>
        <v>0.17334243579761152</v>
      </c>
      <c r="Y38" s="6" t="s">
        <v>96</v>
      </c>
      <c r="Z38" s="6"/>
      <c r="AA38" s="5">
        <f>AVERAGE(V38:V47)</f>
        <v>7.7511493764999848</v>
      </c>
      <c r="AB38" s="12">
        <f>SQRT(SUM(W38^2+W39^2+W40^2+W41^2+W42^2+W43^2+W44^2+W45^2+W46^2+W47^2)/(H13^2))</f>
        <v>5.034235852108971E-2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9.9833333329999991</v>
      </c>
      <c r="E39">
        <v>-8.7725563609999995</v>
      </c>
      <c r="F39">
        <v>0.5856615356</v>
      </c>
      <c r="J39">
        <f>D30/4</f>
        <v>1.7291666667500001</v>
      </c>
      <c r="K39">
        <f t="shared" si="4"/>
        <v>-0.14999999999999991</v>
      </c>
      <c r="Q39">
        <f t="shared" si="5"/>
        <v>1.8413231532806433</v>
      </c>
      <c r="R39">
        <f t="shared" si="6"/>
        <v>1.0155335084084368E-2</v>
      </c>
      <c r="S39">
        <f>D16/4-D13/4</f>
        <v>0.24583333324999995</v>
      </c>
      <c r="T39">
        <f t="shared" ref="T39:T47" si="7">$P$26</f>
        <v>5.8831284194720748E-3</v>
      </c>
      <c r="V39">
        <f t="shared" ref="V39:V47" si="8">Q39/S39</f>
        <v>7.4901280836806281</v>
      </c>
      <c r="W39">
        <f t="shared" ref="W39:W47" si="9">SQRT(((1/S39)*R39)^2+((Q39/(S39^2))*T39)^2)</f>
        <v>0.18394758979429424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56</v>
      </c>
      <c r="C40">
        <v>11</v>
      </c>
      <c r="D40">
        <v>10.633333329999999</v>
      </c>
      <c r="E40">
        <v>-11.08005528</v>
      </c>
      <c r="F40">
        <v>0.6651223637</v>
      </c>
      <c r="J40">
        <f>D31/4</f>
        <v>1.87916666675</v>
      </c>
      <c r="K40">
        <f t="shared" si="4"/>
        <v>-0.10416666650000006</v>
      </c>
      <c r="Q40">
        <f t="shared" si="5"/>
        <v>1.9930925954163659</v>
      </c>
      <c r="R40">
        <f t="shared" si="6"/>
        <v>7.5105774276762348E-3</v>
      </c>
      <c r="S40">
        <f>D19/4-D16/4</f>
        <v>0.25833333325000007</v>
      </c>
      <c r="T40">
        <f t="shared" si="7"/>
        <v>5.8831284194720748E-3</v>
      </c>
      <c r="V40">
        <f t="shared" si="8"/>
        <v>7.7151971460359938</v>
      </c>
      <c r="W40">
        <f t="shared" si="9"/>
        <v>0.17809039439146498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 t="s">
        <v>57</v>
      </c>
      <c r="C41">
        <v>11</v>
      </c>
      <c r="D41">
        <v>10.8</v>
      </c>
      <c r="E41">
        <v>-11.05518504</v>
      </c>
      <c r="F41">
        <v>0.60228734100000003</v>
      </c>
      <c r="J41">
        <f>D33/4</f>
        <v>1.9833333332500001</v>
      </c>
      <c r="K41">
        <f t="shared" si="4"/>
        <v>-0.14583333350000016</v>
      </c>
      <c r="Q41">
        <f t="shared" si="5"/>
        <v>1.9222525000770116</v>
      </c>
      <c r="R41">
        <f t="shared" si="6"/>
        <v>4.8216547327329931E-3</v>
      </c>
      <c r="S41">
        <f>D22/4-D19/4</f>
        <v>0.24999999999999989</v>
      </c>
      <c r="T41">
        <f t="shared" si="7"/>
        <v>5.8831284194720748E-3</v>
      </c>
      <c r="V41">
        <f t="shared" si="8"/>
        <v>7.6890100003080502</v>
      </c>
      <c r="W41">
        <f t="shared" si="9"/>
        <v>0.18196671237189047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58</v>
      </c>
      <c r="C42">
        <v>11</v>
      </c>
      <c r="D42">
        <v>11.05</v>
      </c>
      <c r="E42">
        <v>-11.30158855</v>
      </c>
      <c r="F42">
        <v>0.59464105599999995</v>
      </c>
      <c r="J42">
        <f>D34/4</f>
        <v>2.1291666667500002</v>
      </c>
      <c r="K42">
        <f t="shared" si="4"/>
        <v>-0.10833333324999961</v>
      </c>
      <c r="Q42">
        <f t="shared" si="5"/>
        <v>1.8572518823928648</v>
      </c>
      <c r="R42">
        <f t="shared" si="6"/>
        <v>2.3675320729183765E-3</v>
      </c>
      <c r="S42">
        <f>D25/4-D22/4</f>
        <v>0.23333333350000007</v>
      </c>
      <c r="T42">
        <f t="shared" si="7"/>
        <v>5.8831284194720748E-3</v>
      </c>
      <c r="V42">
        <f t="shared" si="8"/>
        <v>7.9596509188553819</v>
      </c>
      <c r="W42">
        <f t="shared" si="9"/>
        <v>0.2009462556143079</v>
      </c>
      <c r="Y42" s="13" t="s">
        <v>98</v>
      </c>
      <c r="Z42" s="13"/>
      <c r="AA42" s="11">
        <f>$X$17*100</f>
        <v>194.41651797818221</v>
      </c>
      <c r="AB42" s="11">
        <f>$Y$17</f>
        <v>6.6949670905707631E-3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2.2374999999999998</v>
      </c>
      <c r="K43">
        <f t="shared" si="4"/>
        <v>-0.15000000000000036</v>
      </c>
      <c r="Q43">
        <f t="shared" si="5"/>
        <v>1.8933147796695093</v>
      </c>
      <c r="R43">
        <f t="shared" si="6"/>
        <v>1.4916993932441271E-3</v>
      </c>
      <c r="S43">
        <f>D28/4-D25/4</f>
        <v>0.25</v>
      </c>
      <c r="T43">
        <f t="shared" si="7"/>
        <v>5.8831284194720748E-3</v>
      </c>
      <c r="V43">
        <f t="shared" si="8"/>
        <v>7.5732591186780374</v>
      </c>
      <c r="W43">
        <f t="shared" si="9"/>
        <v>0.17831768109761639</v>
      </c>
      <c r="Y43" s="13" t="s">
        <v>99</v>
      </c>
      <c r="Z43" s="13"/>
      <c r="AA43" s="11">
        <f>$W$31</f>
        <v>0.10583333331499996</v>
      </c>
      <c r="AB43" s="11">
        <f>$X$31</f>
        <v>1.7738299600786787E-3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2.3875000000000002</v>
      </c>
      <c r="K44">
        <f t="shared" si="4"/>
        <v>-0.10833333324999961</v>
      </c>
      <c r="Q44">
        <f t="shared" si="5"/>
        <v>1.9418103194845668</v>
      </c>
      <c r="R44">
        <f t="shared" si="6"/>
        <v>3.6267028726217026E-3</v>
      </c>
      <c r="S44">
        <f>D31/4-D28/4</f>
        <v>0.25</v>
      </c>
      <c r="T44">
        <f t="shared" si="7"/>
        <v>5.8831284194720748E-3</v>
      </c>
      <c r="V44">
        <f t="shared" si="8"/>
        <v>7.7672412779382674</v>
      </c>
      <c r="W44">
        <f t="shared" si="9"/>
        <v>0.18335748483237277</v>
      </c>
      <c r="Y44" s="13" t="s">
        <v>100</v>
      </c>
      <c r="Z44" s="13"/>
      <c r="AA44" s="11">
        <f>$W$32</f>
        <v>0.14537037038055559</v>
      </c>
      <c r="AB44" s="11">
        <f>$X$32</f>
        <v>1.8604085572798247E-3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2.4958333332499998</v>
      </c>
      <c r="K45">
        <f t="shared" si="4"/>
        <v>-0.16249999925000003</v>
      </c>
      <c r="Q45">
        <f t="shared" si="5"/>
        <v>2.1098631682899627</v>
      </c>
      <c r="R45">
        <f t="shared" si="6"/>
        <v>6.3804793394547296E-3</v>
      </c>
      <c r="S45">
        <f>D34/4-D31/4</f>
        <v>0.25000000000000022</v>
      </c>
      <c r="T45">
        <f t="shared" si="7"/>
        <v>5.8831284194720748E-3</v>
      </c>
      <c r="V45">
        <f t="shared" si="8"/>
        <v>8.4394526731598436</v>
      </c>
      <c r="W45">
        <f t="shared" si="9"/>
        <v>0.20023470766748919</v>
      </c>
      <c r="Y45" s="13" t="s">
        <v>101</v>
      </c>
      <c r="Z45" s="13"/>
      <c r="AA45" s="5">
        <f>$S$31</f>
        <v>2.529166665825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J46">
        <f>D40/4</f>
        <v>2.6583333324999998</v>
      </c>
      <c r="K46">
        <f t="shared" si="4"/>
        <v>-0.10416666750000037</v>
      </c>
      <c r="Q46">
        <f t="shared" si="5"/>
        <v>1.9903945288867249</v>
      </c>
      <c r="R46">
        <f t="shared" si="6"/>
        <v>9.1932542341082273E-3</v>
      </c>
      <c r="S46">
        <f>D37/4-D34/4</f>
        <v>0.25833333324999996</v>
      </c>
      <c r="T46">
        <f t="shared" si="7"/>
        <v>5.8831284194720748E-3</v>
      </c>
      <c r="V46">
        <f t="shared" si="8"/>
        <v>7.7047530175307921</v>
      </c>
      <c r="W46">
        <f t="shared" si="9"/>
        <v>0.17903584327133074</v>
      </c>
      <c r="Y46" s="13" t="s">
        <v>102</v>
      </c>
      <c r="Z46" s="13"/>
      <c r="AA46" s="5">
        <f>$S$32</f>
        <v>4.3492586505412687</v>
      </c>
      <c r="AB46" s="5">
        <f>$T$32</f>
        <v>3.199234799597879E-2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2.7625000000000002</v>
      </c>
      <c r="Y47" s="13" t="s">
        <v>94</v>
      </c>
      <c r="Z47" s="13"/>
      <c r="AA47" s="5">
        <f>$AA$38</f>
        <v>7.7511493764999848</v>
      </c>
      <c r="AB47" s="5">
        <f>$AB$38</f>
        <v>5.034235852108971E-2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2019-09-04T11:09:28Z</dcterms:modified>
</cp:coreProperties>
</file>