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15DE5FAD-0D34-417F-9AE5-423DE102FCB6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" i="1" l="1"/>
  <c r="T46" i="1"/>
  <c r="S46" i="1"/>
  <c r="R46" i="1"/>
  <c r="W46" i="1" s="1"/>
  <c r="Q46" i="1"/>
  <c r="T45" i="1"/>
  <c r="S45" i="1"/>
  <c r="W45" i="1" s="1"/>
  <c r="R45" i="1"/>
  <c r="Q45" i="1"/>
  <c r="V45" i="1" s="1"/>
  <c r="W44" i="1"/>
  <c r="T44" i="1"/>
  <c r="S44" i="1"/>
  <c r="R44" i="1"/>
  <c r="Q44" i="1"/>
  <c r="V44" i="1" s="1"/>
  <c r="V43" i="1"/>
  <c r="T43" i="1"/>
  <c r="S43" i="1"/>
  <c r="R43" i="1"/>
  <c r="W43" i="1" s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L11" i="1"/>
  <c r="P26" i="1"/>
  <c r="AB38" i="1" l="1"/>
  <c r="AB47" i="1" s="1"/>
  <c r="V38" i="1"/>
  <c r="AA38" i="1" s="1"/>
  <c r="AA47" i="1" s="1"/>
  <c r="X31" i="1"/>
  <c r="AB43" i="1" s="1"/>
  <c r="S32" i="1"/>
  <c r="AA46" i="1" s="1"/>
  <c r="AA45" i="1"/>
  <c r="Y17" i="1"/>
  <c r="X17" i="1"/>
  <c r="U11" i="1"/>
  <c r="T11" i="1"/>
  <c r="U24" i="1" l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H20" i="1"/>
  <c r="AI20" i="1"/>
  <c r="AB18" i="1"/>
  <c r="AB21" i="1" s="1"/>
  <c r="AB16" i="1"/>
  <c r="AA19" i="1"/>
  <c r="AA20" i="1" s="1"/>
  <c r="AI25" i="1" l="1"/>
  <c r="T16" i="1"/>
  <c r="T24" i="1"/>
  <c r="T23" i="1"/>
  <c r="V23" i="1" s="1"/>
  <c r="T15" i="1"/>
  <c r="U15" i="1" s="1"/>
  <c r="T22" i="1"/>
  <c r="T21" i="1"/>
  <c r="V21" i="1" s="1"/>
  <c r="T17" i="1"/>
  <c r="T20" i="1"/>
  <c r="V20" i="1" s="1"/>
  <c r="T19" i="1"/>
  <c r="T18" i="1"/>
  <c r="V18" i="1" s="1"/>
  <c r="AA25" i="1"/>
  <c r="L4" i="1"/>
  <c r="AB20" i="1"/>
  <c r="V16" i="1" l="1"/>
  <c r="U21" i="1"/>
  <c r="U19" i="1"/>
  <c r="V19" i="1"/>
  <c r="U18" i="1"/>
  <c r="W18" i="1" s="1"/>
  <c r="U16" i="1"/>
  <c r="W15" i="1" s="1"/>
  <c r="U20" i="1"/>
  <c r="W20" i="1" s="1"/>
  <c r="U17" i="1"/>
  <c r="W17" i="1" s="1"/>
  <c r="V17" i="1"/>
  <c r="U22" i="1"/>
  <c r="W22" i="1" s="1"/>
  <c r="V22" i="1"/>
  <c r="V15" i="1"/>
  <c r="U23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W23" i="1" l="1"/>
  <c r="W21" i="1"/>
  <c r="W16" i="1"/>
  <c r="W19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<sst xmlns="http://schemas.openxmlformats.org/spreadsheetml/2006/main" count="162" uniqueCount="103">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</sst>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4" fontId="1" fillId="2" borderId="0" xfId="1" applyNumberFormat="1"/>
    <xf numFmtId="166" fontId="1" fillId="2" borderId="0" xfId="1" applyNumberFormat="1"/>
    <xf numFmtId="165" fontId="5" fillId="6" borderId="1" xfId="5" applyNumberFormat="1"/>
    <xf numFmtId="165" fontId="0" fillId="0" borderId="0" xfId="0" applyAlignment="1">
      <alignment horizontal="center"/>
    </xf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V49" sqref="V47:W49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4" t="s">
        <v>8</v>
      </c>
      <c r="I3" s="14"/>
      <c r="J3" s="14"/>
      <c r="K3" s="14"/>
      <c r="L3">
        <f>E4-E5</f>
        <v>24.066852560000001</v>
      </c>
      <c r="M3">
        <v>0.01</v>
      </c>
      <c r="N3" t="s">
        <v>40</v>
      </c>
    </row>
    <row r="4" spans="1:35" x14ac:dyDescent="0.25">
      <c r="D4">
        <v>0</v>
      </c>
      <c r="E4">
        <v>12.03236652</v>
      </c>
      <c r="F4">
        <v>0.51104076330000003</v>
      </c>
      <c r="H4" s="14" t="s">
        <v>9</v>
      </c>
      <c r="I4" s="14"/>
      <c r="J4" s="14"/>
      <c r="K4" s="14"/>
      <c r="L4">
        <f>AA20</f>
        <v>7.2197257436841999</v>
      </c>
      <c r="M4">
        <f>AB20</f>
        <v>0.10463436738302848</v>
      </c>
      <c r="P4" t="s">
        <v>15</v>
      </c>
    </row>
    <row r="5" spans="1:35" x14ac:dyDescent="0.25">
      <c r="D5">
        <v>3.3333333329999999E-2</v>
      </c>
      <c r="E5">
        <v>-12.034486040000001</v>
      </c>
      <c r="F5">
        <v>0.5644148994</v>
      </c>
      <c r="H5" s="14" t="s">
        <v>10</v>
      </c>
      <c r="I5" s="14"/>
      <c r="J5" s="14"/>
      <c r="K5" s="14"/>
      <c r="L5">
        <f>AA24</f>
        <v>0.61</v>
      </c>
      <c r="M5">
        <f>AB24</f>
        <v>0</v>
      </c>
    </row>
    <row r="6" spans="1:35" x14ac:dyDescent="0.25">
      <c r="H6" s="14" t="s">
        <v>20</v>
      </c>
      <c r="I6" s="14"/>
      <c r="J6" s="14"/>
      <c r="K6" s="14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24.066852560000001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1.2</v>
      </c>
      <c r="E10">
        <v>10.05638368</v>
      </c>
      <c r="F10">
        <v>0.59927875090000005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12.03342628</v>
      </c>
      <c r="AB10">
        <f>AB9</f>
        <v>0.01</v>
      </c>
      <c r="AE10" t="s">
        <v>67</v>
      </c>
      <c r="AH10">
        <f>L3</f>
        <v>24.066852560000001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1.3</v>
      </c>
      <c r="E11">
        <v>10.310192300000001</v>
      </c>
      <c r="F11">
        <v>0.59418560139999999</v>
      </c>
      <c r="G11" t="s">
        <v>59</v>
      </c>
      <c r="H11">
        <f>M3</f>
        <v>0.01</v>
      </c>
      <c r="K11">
        <f>ABS(E11-E14)</f>
        <v>2.1951631290000009</v>
      </c>
      <c r="L11">
        <f>SQRT((H11^2)+(H11^2))</f>
        <v>1.4142135623730951E-2</v>
      </c>
      <c r="N11">
        <f>($L$4-$L$5)*(E11/$L$4)</f>
        <v>9.4390764811613419</v>
      </c>
      <c r="O11">
        <f>SQRT(((E11/$L$4)*$M$4)^2+((E11/$L$4)*$M$5)^2+(($L$4-$L$5)*$H$11)^2+(((($L$5-$L$4)*E11)/($L$4^2))*$M$4)^2)</f>
        <v>0.21309709535332816</v>
      </c>
      <c r="Q11">
        <f>N11-N12</f>
        <v>2.0096921628955888</v>
      </c>
      <c r="R11">
        <f>SQRT((O11^2)+(O12^2))</f>
        <v>0.27423485546291571</v>
      </c>
      <c r="T11" s="5">
        <f>AVERAGE(Q11:Q19)</f>
        <v>2.1211906150181004</v>
      </c>
      <c r="U11" s="5">
        <f>SQRT(((R11^2)+(R12^2)+(R13^2)+(R14^2)+(R15^2)+(R16^2)+(R17^2)+(R18^2)+(R19^2))/($H$13-1))</f>
        <v>0.19187279431631454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1.6666666670000001</v>
      </c>
      <c r="E12">
        <v>10.05177784</v>
      </c>
      <c r="F12">
        <v>0.60407322799999996</v>
      </c>
      <c r="G12" t="s">
        <v>60</v>
      </c>
      <c r="H12">
        <f>L6</f>
        <v>4.1599999999999996E-3</v>
      </c>
      <c r="K12">
        <f>ABS(E14-E17)</f>
        <v>2.3604232490000001</v>
      </c>
      <c r="L12" s="1"/>
      <c r="N12">
        <f>($L$4-$L$5)*(E14/$L$4)</f>
        <v>7.4293843182657531</v>
      </c>
      <c r="O12">
        <f>SQRT(((E14/$L$4)*$M$4)^2+((E14/$L$4)*$M$5)^2+(($L$4-$L$5)*$H$11)^2+(((($L$5-$L$4)*E14)/($L$4^2))*$M$4)^2)</f>
        <v>0.17261049766089204</v>
      </c>
      <c r="Q12">
        <f t="shared" ref="Q12:Q19" si="0">N12-N13</f>
        <v>2.160989332393183</v>
      </c>
      <c r="R12">
        <f t="shared" ref="R12:R19" si="1">SQRT((O12^2)+(O13^2))</f>
        <v>0.21667679124326941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2.1166666670000001</v>
      </c>
      <c r="E13">
        <v>7.9082221529999996</v>
      </c>
      <c r="F13">
        <v>0.63298156689999996</v>
      </c>
      <c r="G13" t="s">
        <v>41</v>
      </c>
      <c r="H13" s="4">
        <f>C38</f>
        <v>10</v>
      </c>
      <c r="K13">
        <f>ABS(E17-E20)</f>
        <v>2.1903686489999998</v>
      </c>
      <c r="L13" s="1"/>
      <c r="N13">
        <f>($L$4-$L$5)*(E17/$L$4)</f>
        <v>5.26839498587257</v>
      </c>
      <c r="O13">
        <f>SQRT(((E17/$L$4)*$M$4)^2+((E17/$L$4)*$M$5)^2+(($L$4-$L$5)*$H$11)^2+(((($L$5-$L$4)*E17)/($L$4^2))*$M$4)^2)</f>
        <v>0.13097498982912173</v>
      </c>
      <c r="Q13">
        <f t="shared" si="0"/>
        <v>2.0053027720781742</v>
      </c>
      <c r="R13">
        <f t="shared" si="1"/>
        <v>0.16256726755094941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2.25</v>
      </c>
      <c r="E14">
        <v>8.1150291709999998</v>
      </c>
      <c r="F14">
        <v>0.62883159330000005</v>
      </c>
      <c r="K14">
        <f>ABS(E20-E23)</f>
        <v>2.2423533559999997</v>
      </c>
      <c r="L14" s="1"/>
      <c r="N14">
        <f>($L$4-$L$5)*(E20/$L$4)</f>
        <v>3.2630922137943958</v>
      </c>
      <c r="O14">
        <f>SQRT(((E20/$L$4)*$M$4)^2+((E20/$L$4)*$M$5)^2+(($L$4-$L$5)*$H$11)^2+(((($L$5-$L$4)*E20)/($L$4^2))*$M$4)^2)</f>
        <v>9.6299888464335334E-2</v>
      </c>
      <c r="Q14">
        <f t="shared" si="0"/>
        <v>2.0528952525039523</v>
      </c>
      <c r="R14">
        <f t="shared" si="1"/>
        <v>0.11965434783650133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2.0334262800000005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2.6833333330000002</v>
      </c>
      <c r="E15">
        <v>7.8275648999999996</v>
      </c>
      <c r="F15">
        <v>0.59698368970000004</v>
      </c>
      <c r="K15">
        <f>ABS(E26-E23)</f>
        <v>2.1115977482999999</v>
      </c>
      <c r="L15" s="1"/>
      <c r="N15">
        <f>($L$4-$L$5)*(E23/$L$4)</f>
        <v>1.2101969612904437</v>
      </c>
      <c r="O15">
        <f>SQRT(((E23/$L$4)*$M$4)^2+((E23/$L$4)*$M$5)^2+(($L$4-$L$5)*$H$11)^2+(((($L$5-$L$4)*E23)/($L$4^2))*$M$4)^2)</f>
        <v>7.1017564291765353E-2</v>
      </c>
      <c r="Q15">
        <f t="shared" si="0"/>
        <v>1.9331872833886692</v>
      </c>
      <c r="R15">
        <f t="shared" si="1"/>
        <v>9.825032766762816E-2</v>
      </c>
      <c r="T15">
        <f>E11*$AH$28</f>
        <v>8.9458828097621979</v>
      </c>
      <c r="U15">
        <f>(SQRT(($M$3/E11)^2+($AI$28/$AH$28^2)))/100*T15</f>
        <v>8.5613300746544309E-3</v>
      </c>
      <c r="V15">
        <f>T15-T16</f>
        <v>1.9046853374737642</v>
      </c>
      <c r="W15">
        <f>SQRT(U15^2+U16^2)</f>
        <v>1.089526948790233E-2</v>
      </c>
      <c r="Z15" t="s">
        <v>28</v>
      </c>
      <c r="AA15">
        <f>AA14/AA13</f>
        <v>1.6667428524590169</v>
      </c>
      <c r="AB15">
        <f>(((AB13/AA13)*100+(AB14/AA14)*100)/100)*AA15</f>
        <v>8.1967213114754103E-3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3.3</v>
      </c>
      <c r="E16">
        <v>5.519786581</v>
      </c>
      <c r="F16">
        <v>0.6432936225</v>
      </c>
      <c r="K16">
        <f>ABS(E29-E26)</f>
        <v>2.2995098107</v>
      </c>
      <c r="L16" s="1"/>
      <c r="N16">
        <f>($L$4-$L$5)*(E26/$L$4)</f>
        <v>-0.72299032209822556</v>
      </c>
      <c r="O16">
        <f>SQRT(((E26/$L$4)*$M$4)^2+((E26/$L$4)*$M$5)^2+(($L$4-$L$5)*$H$11)^2+(((($L$5-$L$4)*E26)/($L$4^2))*$M$4)^2)</f>
        <v>6.7894274050624287E-2</v>
      </c>
      <c r="Q16">
        <f t="shared" si="0"/>
        <v>2.1052225158184625</v>
      </c>
      <c r="R16">
        <f t="shared" si="1"/>
        <v>0.11253028712449818</v>
      </c>
      <c r="T16">
        <f>E14*$AH$28</f>
        <v>7.0411974722884336</v>
      </c>
      <c r="U16">
        <f>(SQRT(($M$3/E14)^2+($AI$28/$AH$28^2)))/100*T16</f>
        <v>6.7387331574141644E-3</v>
      </c>
      <c r="V16">
        <f t="shared" ref="V16:V23" si="2">T16-T17</f>
        <v>2.0480771990055056</v>
      </c>
      <c r="W16">
        <f t="shared" ref="W16:W23" si="3">SQRT(U16^2+U17^2)</f>
        <v>8.2613321879900139E-3</v>
      </c>
      <c r="X16" s="6" t="s">
        <v>85</v>
      </c>
      <c r="Y16" s="6" t="s">
        <v>86</v>
      </c>
      <c r="Z16" t="s">
        <v>29</v>
      </c>
      <c r="AA16">
        <f>ATAN(AA14/AA13)</f>
        <v>1.0303969926738845</v>
      </c>
      <c r="AB16">
        <f>(ABS(1/(1+AA15)))*AB15</f>
        <v>3.0736826776969414E-3</v>
      </c>
      <c r="AG16" t="s">
        <v>71</v>
      </c>
      <c r="AH16">
        <f>AH10/2</f>
        <v>12.03342628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3.3833333329999999</v>
      </c>
      <c r="E17">
        <v>5.7546059219999997</v>
      </c>
      <c r="F17">
        <v>0.62917742440000002</v>
      </c>
      <c r="K17">
        <f>ABS(E32-E29)</f>
        <v>2.407707797</v>
      </c>
      <c r="L17" s="1"/>
      <c r="N17">
        <f>($L$4-$L$5)*(E29/$L$4)</f>
        <v>-2.8282128379166882</v>
      </c>
      <c r="O17">
        <f>SQRT(((E29/$L$4)*$M$4)^2+((E29/$L$4)*$M$5)^2+(($L$4-$L$5)*$H$11)^2+(((($L$5-$L$4)*E29)/($L$4^2))*$M$4)^2)</f>
        <v>8.9740921944566218E-2</v>
      </c>
      <c r="Q17">
        <f t="shared" si="0"/>
        <v>2.2042787737500764</v>
      </c>
      <c r="R17">
        <f t="shared" si="1"/>
        <v>0.15520474263955214</v>
      </c>
      <c r="T17">
        <f>E17*$AH$28</f>
        <v>4.9931202732829281</v>
      </c>
      <c r="U17">
        <f>(SQRT(($M$3/E17)^2+($AI$28/$AH$28^2)))/100*T17</f>
        <v>4.7790255234186393E-3</v>
      </c>
      <c r="V17">
        <f t="shared" si="2"/>
        <v>1.900525293221849</v>
      </c>
      <c r="W17">
        <f t="shared" si="3"/>
        <v>5.6218565678771175E-3</v>
      </c>
      <c r="X17" s="5">
        <f>AVERAGE(V15:V23)</f>
        <v>2.0103579727308891</v>
      </c>
      <c r="Y17" s="5">
        <f>SQRT(((W15^2)+(W16^2)+(W17^2)+(W18^2)+(W19^2)+(W20^2)+(W21^2)+(W22^2)+(W23^2))/($H$13-1))</f>
        <v>7.0819264873951552E-3</v>
      </c>
      <c r="Z17" t="s">
        <v>30</v>
      </c>
      <c r="AA17">
        <f>SQRT((AA14^2)+(AA13^2))</f>
        <v>2.3713334721617372</v>
      </c>
      <c r="AB17">
        <f>SQRT(((ABS(AA13*(AA13^2+AA14^2)))*AB13)^2+((ABS(AA14*(AA13^2+AA14^2)))*AB14)^2)</f>
        <v>0.11434408280043806</v>
      </c>
      <c r="AG17" t="s">
        <v>72</v>
      </c>
      <c r="AH17">
        <f>(AH16)-AH15</f>
        <v>2.0334262800000005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3.7166666670000001</v>
      </c>
      <c r="E18">
        <v>5.5007029909999998</v>
      </c>
      <c r="F18">
        <v>0.62957041430000005</v>
      </c>
      <c r="K18">
        <f>ABS(E35-E32)</f>
        <v>2.5483353119999999</v>
      </c>
      <c r="N18">
        <f>($L$4-$L$5)*(E32/$L$4)</f>
        <v>-5.0324916116667646</v>
      </c>
      <c r="O18">
        <f>SQRT(((E32/$L$4)*$M$4)^2+((E32/$L$4)*$M$5)^2+(($L$4-$L$5)*$H$11)^2+(((($L$5-$L$4)*E32)/($L$4^2))*$M$4)^2)</f>
        <v>0.12662969267256746</v>
      </c>
      <c r="Q18">
        <f t="shared" si="0"/>
        <v>2.3330245653722823</v>
      </c>
      <c r="R18">
        <f t="shared" si="1"/>
        <v>0.21305912535918367</v>
      </c>
      <c r="T18">
        <f>E20*$AH$28</f>
        <v>3.092594980061079</v>
      </c>
      <c r="U18">
        <f>(SQRT(($M$3/E20)^2+($AI$28/$AH$28^2)))/100*T18</f>
        <v>2.9607746142346408E-3</v>
      </c>
      <c r="V18">
        <f t="shared" si="2"/>
        <v>1.9456310568380932</v>
      </c>
      <c r="W18">
        <f t="shared" si="3"/>
        <v>3.1588682100711879E-3</v>
      </c>
      <c r="Z18" t="s">
        <v>31</v>
      </c>
      <c r="AA18">
        <f>AA17/AA14</f>
        <v>1.1661762688351489</v>
      </c>
      <c r="AB18">
        <f>(((AB17/AA17)*100+(AB14/AA14)*100)/100)*AA18</f>
        <v>6.1967255330638071E-2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4.2833333329999999</v>
      </c>
      <c r="E19">
        <v>3.3336465039999998</v>
      </c>
      <c r="F19">
        <v>0.65895034119999996</v>
      </c>
      <c r="K19">
        <f>ABS(E38-E35)</f>
        <v>2.4971051489999994</v>
      </c>
      <c r="N19">
        <f>($L$4-$L$5)*(E35/$L$4)</f>
        <v>-7.3655161770390469</v>
      </c>
      <c r="O19">
        <f>SQRT(((E35/$L$4)*$M$4)^2+((E35/$L$4)*$M$5)^2+(($L$4-$L$5)*$H$11)^2+(((($L$5-$L$4)*E35)/($L$4^2))*$M$4)^2)</f>
        <v>0.17134500819245205</v>
      </c>
      <c r="Q19">
        <f t="shared" si="0"/>
        <v>2.2861228769625166</v>
      </c>
      <c r="R19">
        <f t="shared" si="1"/>
        <v>0.27683706416519155</v>
      </c>
      <c r="T19">
        <f>E23*$AH$28</f>
        <v>1.1469639232229858</v>
      </c>
      <c r="U19">
        <f>(SQRT(($M$3/E23)^2+($AI$28/$AH$28^2)))/100*T19</f>
        <v>1.1010277254919895E-3</v>
      </c>
      <c r="V19">
        <f t="shared" si="2"/>
        <v>1.8321778535255384</v>
      </c>
      <c r="W19">
        <f t="shared" si="3"/>
        <v>1.2844322665281451E-3</v>
      </c>
      <c r="Z19" t="s">
        <v>32</v>
      </c>
      <c r="AA19">
        <f>1/AA15</f>
        <v>0.59997257436842</v>
      </c>
      <c r="AB19">
        <f>AB15</f>
        <v>8.1967213114754103E-3</v>
      </c>
      <c r="AG19" t="s">
        <v>74</v>
      </c>
      <c r="AH19">
        <f>AH17/AH18</f>
        <v>0.84726095000000023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4.4000000000000004</v>
      </c>
      <c r="E20">
        <v>3.5642372729999998</v>
      </c>
      <c r="F20">
        <v>0.66842925819999999</v>
      </c>
      <c r="N20">
        <f>($L$4-$L$5)*(E38/$L$4)</f>
        <v>-9.6516390540015635</v>
      </c>
      <c r="O20">
        <f>SQRT(((E38/$L$4)*$M$4)^2+((E38/$L$4)*$M$5)^2+(($L$4-$L$5)*$H$11)^2+(((($L$5-$L$4)*E38)/($L$4^2))*$M$4)^2)</f>
        <v>0.21743883798238739</v>
      </c>
      <c r="T20">
        <f>E26*$AH$28</f>
        <v>-0.68521393030255251</v>
      </c>
      <c r="U20">
        <f>(SQRT(($M$3/E26)^2+($AI$28/$AH$28^2)))/100*T20</f>
        <v>-6.6144099887787745E-4</v>
      </c>
      <c r="V20">
        <f t="shared" si="2"/>
        <v>1.9952242099713944</v>
      </c>
      <c r="W20">
        <f t="shared" si="3"/>
        <v>2.6504125213158607E-3</v>
      </c>
      <c r="Z20" t="s">
        <v>33</v>
      </c>
      <c r="AA20">
        <f>AA10*AA19</f>
        <v>7.2197257436841999</v>
      </c>
      <c r="AB20">
        <f>(((AB10/AA10)*100+(AB19/AA19)*100)/100)*AA20</f>
        <v>0.10463436738302848</v>
      </c>
      <c r="AG20" t="s">
        <v>75</v>
      </c>
      <c r="AH20">
        <f>ATAN(AH19)</f>
        <v>0.70290175371070784</v>
      </c>
      <c r="AI20">
        <f>(ABS(1/(1+AH19)))*AI19</f>
        <v>2.2555918083293353E-3</v>
      </c>
    </row>
    <row r="21" spans="2:35" x14ac:dyDescent="0.25">
      <c r="B21" s="9" t="s">
        <v>58</v>
      </c>
      <c r="C21">
        <v>4</v>
      </c>
      <c r="D21">
        <v>4.7166666670000001</v>
      </c>
      <c r="E21">
        <v>3.3007453880000002</v>
      </c>
      <c r="F21">
        <v>0.65961056419999997</v>
      </c>
      <c r="T21">
        <f>E29*$AH$28</f>
        <v>-2.6804381402739468</v>
      </c>
      <c r="U21">
        <f>(SQRT(($M$3/E29)^2+($AI$28/$AH$28^2)))/100*T21</f>
        <v>-2.5665506693130632E-3</v>
      </c>
      <c r="V21">
        <f t="shared" si="2"/>
        <v>2.0891047582218922</v>
      </c>
      <c r="W21">
        <f t="shared" si="3"/>
        <v>5.2371159198543434E-3</v>
      </c>
      <c r="Z21" t="s">
        <v>34</v>
      </c>
      <c r="AA21">
        <f>AA10*AA18</f>
        <v>14.033096160513226</v>
      </c>
      <c r="AB21">
        <f>(((AB10/AA10)*100+(AB18/AA18)*100)/100)*AA21</f>
        <v>0.75734016148352168</v>
      </c>
    </row>
    <row r="22" spans="2:35" x14ac:dyDescent="0.25">
      <c r="B22" s="8" t="s">
        <v>56</v>
      </c>
      <c r="C22">
        <v>5</v>
      </c>
      <c r="D22">
        <v>5.3333333329999997</v>
      </c>
      <c r="E22">
        <v>1.039591393</v>
      </c>
      <c r="F22">
        <v>0.68617668320000003</v>
      </c>
      <c r="T22">
        <f>E32*$AH$28</f>
        <v>-4.769542898495839</v>
      </c>
      <c r="U22">
        <f>(SQRT(($M$3/E32)^2+($AI$28/$AH$28^2)))/100*T22</f>
        <v>-4.5651068793447188E-3</v>
      </c>
      <c r="V22">
        <f t="shared" si="2"/>
        <v>2.211123555971966</v>
      </c>
      <c r="W22">
        <f t="shared" si="3"/>
        <v>8.0915665673119332E-3</v>
      </c>
      <c r="AE22">
        <v>2</v>
      </c>
      <c r="AG22" t="s">
        <v>76</v>
      </c>
      <c r="AH22">
        <f>AH18/AH17</f>
        <v>1.1802739167903344</v>
      </c>
      <c r="AI22">
        <f>SQRT((AI17*(AH18/(AH17^2)))^2)</f>
        <v>5.8043604943983232E-3</v>
      </c>
    </row>
    <row r="23" spans="2:35" x14ac:dyDescent="0.25">
      <c r="B23" s="5" t="s">
        <v>57</v>
      </c>
      <c r="C23">
        <v>5</v>
      </c>
      <c r="D23">
        <v>5.45</v>
      </c>
      <c r="E23">
        <v>1.3218839170000001</v>
      </c>
      <c r="F23">
        <v>0.69461810680000002</v>
      </c>
      <c r="T23">
        <f>E35*$AH$28</f>
        <v>-6.980666454467805</v>
      </c>
      <c r="U23">
        <f>(SQRT(($M$3/E35)^2+($AI$28/$AH$28^2)))/100*T23</f>
        <v>-6.6808119785995886E-3</v>
      </c>
      <c r="V23">
        <f t="shared" si="2"/>
        <v>2.1666724903479988</v>
      </c>
      <c r="W23">
        <f t="shared" si="3"/>
        <v>1.1012158422917202E-2</v>
      </c>
      <c r="AA23" t="s">
        <v>13</v>
      </c>
      <c r="AB23" t="s">
        <v>6</v>
      </c>
      <c r="AG23" t="s">
        <v>33</v>
      </c>
      <c r="AH23">
        <f>AH22*AH16</f>
        <v>14.202739167903344</v>
      </c>
      <c r="AI23">
        <f>((SQRT((((AI19/AH19)*100)^2)+(((AI16/AH16)*100)^2)))/100)*AH23</f>
        <v>7.0836547330185629E-2</v>
      </c>
    </row>
    <row r="24" spans="2:35" x14ac:dyDescent="0.25">
      <c r="B24" s="9" t="s">
        <v>58</v>
      </c>
      <c r="C24">
        <v>5</v>
      </c>
      <c r="D24">
        <v>5.75</v>
      </c>
      <c r="E24">
        <v>1.0539748250000001</v>
      </c>
      <c r="F24">
        <v>0.69999420899999998</v>
      </c>
      <c r="T24">
        <f>E38*$AH$28</f>
        <v>-9.1473389448158038</v>
      </c>
      <c r="U24">
        <f>(SQRT(($M$3/E38)^2+($AI$28/$AH$28^2)))/100*T24</f>
        <v>-8.7541067184508641E-3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13.602739167903344</v>
      </c>
      <c r="AI24">
        <f>AI23</f>
        <v>7.0836547330185629E-2</v>
      </c>
    </row>
    <row r="25" spans="2:35" x14ac:dyDescent="0.25">
      <c r="B25" s="8" t="s">
        <v>56</v>
      </c>
      <c r="C25">
        <v>6</v>
      </c>
      <c r="D25">
        <v>6.3166666669999998</v>
      </c>
      <c r="E25">
        <v>-1.0245331719999999</v>
      </c>
      <c r="F25">
        <v>0.68998082569999997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6.6097257436841996</v>
      </c>
      <c r="AB25">
        <f>SQRT((AB20^2)+(AB24^2))</f>
        <v>0.10463436738302848</v>
      </c>
      <c r="AG25" t="s">
        <v>78</v>
      </c>
      <c r="AH25">
        <f>AH22*AH24</f>
        <v>16.054958236778575</v>
      </c>
      <c r="AI25">
        <f>((SQRT((((AI22/AH22)*100)^2)+(((AI24/AH24)*100)^2)))/100)*AH25</f>
        <v>0.11499554607728961</v>
      </c>
    </row>
    <row r="26" spans="2:35" x14ac:dyDescent="0.25">
      <c r="B26" s="5" t="s">
        <v>57</v>
      </c>
      <c r="C26">
        <v>6</v>
      </c>
      <c r="D26">
        <v>6.4666666670000001</v>
      </c>
      <c r="E26">
        <v>-0.78971383129999995</v>
      </c>
      <c r="F26">
        <v>0.67586462759999999</v>
      </c>
      <c r="J26">
        <f>D10/4</f>
        <v>0.3</v>
      </c>
      <c r="K26">
        <f>J26-J27</f>
        <v>-0.11666666675000004</v>
      </c>
      <c r="M26">
        <v>1</v>
      </c>
      <c r="N26">
        <f>ABS(K26)</f>
        <v>0.11666666675000004</v>
      </c>
      <c r="O26">
        <f>ABS(K27)</f>
        <v>0.11249999999999999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6.733333333</v>
      </c>
      <c r="E27">
        <v>-1.0243445360000001</v>
      </c>
      <c r="F27">
        <v>0.69938114470000001</v>
      </c>
      <c r="J27">
        <f>D12/4</f>
        <v>0.41666666675000003</v>
      </c>
      <c r="K27">
        <f t="shared" ref="K27:K44" si="4">J27-J28</f>
        <v>-0.11249999999999999</v>
      </c>
      <c r="M27">
        <v>2</v>
      </c>
      <c r="N27">
        <f>ABS(K28)</f>
        <v>0.14166666650000004</v>
      </c>
      <c r="O27">
        <f>ABS(K29)</f>
        <v>0.1541666667499999</v>
      </c>
      <c r="P27" t="s">
        <v>87</v>
      </c>
      <c r="AE27">
        <v>3</v>
      </c>
      <c r="AG27" t="s">
        <v>79</v>
      </c>
      <c r="AH27">
        <f>AH24-((3/2)*AH9)</f>
        <v>11.802739167903344</v>
      </c>
      <c r="AI27">
        <f>AI24</f>
        <v>7.0836547330185629E-2</v>
      </c>
    </row>
    <row r="28" spans="2:35" x14ac:dyDescent="0.25">
      <c r="B28" s="8" t="s">
        <v>56</v>
      </c>
      <c r="C28">
        <v>7</v>
      </c>
      <c r="D28">
        <v>7.3666666669999996</v>
      </c>
      <c r="E28">
        <v>-3.362115846</v>
      </c>
      <c r="F28">
        <v>0.65695395229999998</v>
      </c>
      <c r="J28">
        <f>D13/4</f>
        <v>0.52916666675000001</v>
      </c>
      <c r="K28">
        <f t="shared" si="4"/>
        <v>-0.14166666650000004</v>
      </c>
      <c r="M28">
        <v>3</v>
      </c>
      <c r="N28">
        <f>ABS(K30)</f>
        <v>0.10416666675000008</v>
      </c>
      <c r="O28">
        <f>ABS(K31)</f>
        <v>0.14166666649999993</v>
      </c>
      <c r="P28">
        <f>H13</f>
        <v>10</v>
      </c>
      <c r="AG28" t="s">
        <v>80</v>
      </c>
      <c r="AH28">
        <f>AH27/AH24</f>
        <v>0.86767371058270149</v>
      </c>
      <c r="AI28">
        <f>SQRT((AI27/AH24)^2+((AH27*AI24/(AH24^2))^2))</f>
        <v>6.8945248424062897E-3</v>
      </c>
    </row>
    <row r="29" spans="2:35" x14ac:dyDescent="0.25">
      <c r="B29" s="5" t="s">
        <v>57</v>
      </c>
      <c r="C29">
        <v>7</v>
      </c>
      <c r="D29">
        <v>7.4666666670000001</v>
      </c>
      <c r="E29">
        <v>-3.0892236419999999</v>
      </c>
      <c r="F29">
        <v>0.66558401109999998</v>
      </c>
      <c r="J29">
        <f>D15/4</f>
        <v>0.67083333325000005</v>
      </c>
      <c r="K29">
        <f t="shared" si="4"/>
        <v>-0.1541666667499999</v>
      </c>
      <c r="M29">
        <v>4</v>
      </c>
      <c r="N29">
        <f>ABS(K32)</f>
        <v>0.10833333350000007</v>
      </c>
      <c r="O29">
        <f>ABS(K33)</f>
        <v>0.15416666649999988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7.8</v>
      </c>
      <c r="E30">
        <v>-3.3431265730000002</v>
      </c>
      <c r="F30">
        <v>0.66597700100000001</v>
      </c>
      <c r="J30">
        <f>D16/4</f>
        <v>0.82499999999999996</v>
      </c>
      <c r="K30">
        <f t="shared" si="4"/>
        <v>-0.10416666675000008</v>
      </c>
      <c r="M30">
        <v>5</v>
      </c>
      <c r="N30">
        <f>ABS(K34)</f>
        <v>0.10416666675000008</v>
      </c>
      <c r="O30">
        <f>ABS(K35)</f>
        <v>0.14166666674999995</v>
      </c>
      <c r="P30">
        <f>P28-1</f>
        <v>9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8.4499999999999993</v>
      </c>
      <c r="E31">
        <v>-5.7133274119999999</v>
      </c>
      <c r="F31">
        <v>0.64771082930000001</v>
      </c>
      <c r="J31">
        <f>D18/4</f>
        <v>0.92916666675000004</v>
      </c>
      <c r="K31">
        <f t="shared" si="4"/>
        <v>-0.14166666649999993</v>
      </c>
      <c r="M31">
        <v>6</v>
      </c>
      <c r="N31">
        <f>ABS(K36)</f>
        <v>0.10416666650000006</v>
      </c>
      <c r="O31">
        <f>ABS(K37)</f>
        <v>0.1583333334999999</v>
      </c>
      <c r="R31" s="6" t="s">
        <v>19</v>
      </c>
      <c r="S31" s="5">
        <f>SUM(N26:O35)</f>
        <v>2.4916666675000001</v>
      </c>
      <c r="T31" s="5">
        <f>SQRT((P26^2)*10)</f>
        <v>1.8604085572798249E-2</v>
      </c>
      <c r="V31" s="6" t="s">
        <v>16</v>
      </c>
      <c r="W31" s="5">
        <f>AVERAGE(N26:N35)</f>
        <v>0.11500000000000003</v>
      </c>
      <c r="X31" s="11">
        <f>SQRT(((P26)^2)/P28)</f>
        <v>1.8604085572798247E-3</v>
      </c>
    </row>
    <row r="32" spans="2:35" x14ac:dyDescent="0.25">
      <c r="B32" s="5" t="s">
        <v>57</v>
      </c>
      <c r="C32">
        <v>8</v>
      </c>
      <c r="D32">
        <v>8.5333333329999999</v>
      </c>
      <c r="E32">
        <v>-5.4969314389999999</v>
      </c>
      <c r="F32">
        <v>0.65277253950000003</v>
      </c>
      <c r="J32">
        <f>D19/4</f>
        <v>1.07083333325</v>
      </c>
      <c r="K32">
        <f t="shared" si="4"/>
        <v>-0.10833333350000007</v>
      </c>
      <c r="M32">
        <v>7</v>
      </c>
      <c r="N32">
        <f>ABS(K38)</f>
        <v>0.10833333325000005</v>
      </c>
      <c r="O32">
        <f>ABS(K39)</f>
        <v>0.16249999999999987</v>
      </c>
      <c r="R32" s="6" t="s">
        <v>21</v>
      </c>
      <c r="S32" s="5">
        <f>H13/S31</f>
        <v>4.0133779250791379</v>
      </c>
      <c r="T32" s="5">
        <f>(H13/(S31^2))*T31</f>
        <v>2.996597712207897E-2</v>
      </c>
      <c r="V32" s="6" t="s">
        <v>18</v>
      </c>
      <c r="W32" s="5">
        <f>AVERAGE(O26:O34)</f>
        <v>0.14907407416666663</v>
      </c>
      <c r="X32" s="11">
        <f>SQRT(((P26)^2)/P30)</f>
        <v>1.9610428064906916E-3</v>
      </c>
    </row>
    <row r="33" spans="2:42" x14ac:dyDescent="0.25">
      <c r="B33" s="9" t="s">
        <v>58</v>
      </c>
      <c r="C33">
        <v>8</v>
      </c>
      <c r="D33">
        <v>8.85</v>
      </c>
      <c r="E33">
        <v>-5.7462285289999997</v>
      </c>
      <c r="F33">
        <v>0.64837105240000004</v>
      </c>
      <c r="J33">
        <f>D21/4</f>
        <v>1.17916666675</v>
      </c>
      <c r="K33">
        <f t="shared" si="4"/>
        <v>-0.15416666649999988</v>
      </c>
      <c r="M33">
        <v>8</v>
      </c>
      <c r="N33">
        <f>ABS(K40)</f>
        <v>0.10000000000000009</v>
      </c>
      <c r="O33">
        <f>ABS(K41)</f>
        <v>0.17500000000000027</v>
      </c>
      <c r="P33" s="3"/>
      <c r="Q33" s="3"/>
    </row>
    <row r="34" spans="2:42" x14ac:dyDescent="0.25">
      <c r="B34" s="8" t="s">
        <v>56</v>
      </c>
      <c r="C34">
        <v>9</v>
      </c>
      <c r="D34">
        <v>9.5500000000000007</v>
      </c>
      <c r="E34">
        <v>-8.3092302250000003</v>
      </c>
      <c r="F34">
        <v>0.62927174200000002</v>
      </c>
      <c r="J34">
        <f>D22/4</f>
        <v>1.3333333332499999</v>
      </c>
      <c r="K34">
        <f t="shared" si="4"/>
        <v>-0.10416666675000008</v>
      </c>
      <c r="M34">
        <v>9</v>
      </c>
      <c r="N34">
        <f>ABS(K42)</f>
        <v>0.14583333249999963</v>
      </c>
      <c r="O34">
        <f>ABS(K43)</f>
        <v>0.14166666750000001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9.6666666669999994</v>
      </c>
      <c r="E35">
        <v>-8.0452667509999998</v>
      </c>
      <c r="F35">
        <v>0.66159123350000004</v>
      </c>
      <c r="J35">
        <f>D24/4</f>
        <v>1.4375</v>
      </c>
      <c r="K35">
        <f t="shared" si="4"/>
        <v>-0.14166666674999995</v>
      </c>
      <c r="M35">
        <v>10</v>
      </c>
      <c r="N35">
        <f>ABS(K44)</f>
        <v>0.1166666675000001</v>
      </c>
      <c r="P35" s="3"/>
      <c r="Q35" s="3"/>
    </row>
    <row r="36" spans="2:42" x14ac:dyDescent="0.25">
      <c r="B36" s="9" t="s">
        <v>58</v>
      </c>
      <c r="C36">
        <v>9</v>
      </c>
      <c r="D36">
        <v>10.133333329999999</v>
      </c>
      <c r="E36">
        <v>-8.4032334150000008</v>
      </c>
      <c r="F36">
        <v>0.63115809359999997</v>
      </c>
      <c r="J36">
        <f>D25/4</f>
        <v>1.5791666667499999</v>
      </c>
      <c r="K36">
        <f t="shared" si="4"/>
        <v>-0.10416666650000006</v>
      </c>
      <c r="Q36" t="s">
        <v>89</v>
      </c>
      <c r="AC36" t="s">
        <v>42</v>
      </c>
    </row>
    <row r="37" spans="2:42" x14ac:dyDescent="0.25">
      <c r="B37" s="8" t="s">
        <v>56</v>
      </c>
      <c r="C37">
        <v>10</v>
      </c>
      <c r="D37">
        <v>10.7</v>
      </c>
      <c r="E37">
        <v>-10.786685869999999</v>
      </c>
      <c r="F37">
        <v>0.65547631019999997</v>
      </c>
      <c r="J37">
        <f>D27/4</f>
        <v>1.68333333325</v>
      </c>
      <c r="K37">
        <f t="shared" si="4"/>
        <v>-0.1583333334999999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 t="s">
        <v>57</v>
      </c>
      <c r="C38">
        <v>10</v>
      </c>
      <c r="D38">
        <v>10.8</v>
      </c>
      <c r="E38">
        <v>-10.542371899999999</v>
      </c>
      <c r="F38">
        <v>0.6458716364</v>
      </c>
      <c r="J38">
        <f>D28/4</f>
        <v>1.8416666667499999</v>
      </c>
      <c r="K38">
        <f t="shared" si="4"/>
        <v>-0.10833333325000005</v>
      </c>
      <c r="Q38">
        <f t="shared" ref="Q38:Q47" si="5">V15</f>
        <v>1.9046853374737642</v>
      </c>
      <c r="R38">
        <f t="shared" ref="R38:R47" si="6">W15</f>
        <v>1.089526948790233E-2</v>
      </c>
      <c r="S38">
        <f>D13/4-D10/4</f>
        <v>0.22916666675000003</v>
      </c>
      <c r="T38">
        <f>$P$26</f>
        <v>5.8831284194720748E-3</v>
      </c>
      <c r="V38">
        <f>Q38/S38</f>
        <v>8.3113541968632045</v>
      </c>
      <c r="W38">
        <f>SQRT(((1/S38)*R38)^2+((Q38/(S38^2))*T38)^2)</f>
        <v>0.21860034474302806</v>
      </c>
      <c r="Y38" s="6" t="s">
        <v>96</v>
      </c>
      <c r="Z38" s="6"/>
      <c r="AA38" s="5">
        <f>AVERAGE(V38:V47)</f>
        <v>7.6357122482286242</v>
      </c>
      <c r="AB38" s="12">
        <f>SQRT(SUM(W38^2+W39^2+W40^2+W41^2+W42^2+W43^2+W44^2+W45^2+W46^2+W47^2)/(H13^2))</f>
        <v>5.2452353530664263E-2</v>
      </c>
      <c r="AC38" t="s">
        <v>44</v>
      </c>
      <c r="AD38" s="10"/>
      <c r="AE38" s="10"/>
      <c r="AF38" s="10"/>
      <c r="AG38" s="10"/>
    </row>
    <row r="39" spans="2:42" x14ac:dyDescent="0.25">
      <c r="B39" s="9" t="s">
        <v>58</v>
      </c>
      <c r="C39">
        <v>10</v>
      </c>
      <c r="D39">
        <v>11.16666667</v>
      </c>
      <c r="E39">
        <v>-10.781985710000001</v>
      </c>
      <c r="F39">
        <v>0.65538199259999996</v>
      </c>
      <c r="J39">
        <f>D30/4</f>
        <v>1.95</v>
      </c>
      <c r="K39">
        <f t="shared" si="4"/>
        <v>-0.16249999999999987</v>
      </c>
      <c r="Q39">
        <f t="shared" si="5"/>
        <v>2.0480771990055056</v>
      </c>
      <c r="R39">
        <f t="shared" si="6"/>
        <v>8.2613321879900139E-3</v>
      </c>
      <c r="S39">
        <f>D16/4-D13/4</f>
        <v>0.29583333324999994</v>
      </c>
      <c r="T39">
        <f t="shared" ref="T39:T47" si="7">$P$26</f>
        <v>5.8831284194720748E-3</v>
      </c>
      <c r="V39">
        <f t="shared" ref="V39:V47" si="8">Q39/S39</f>
        <v>6.9230778577434222</v>
      </c>
      <c r="W39">
        <f t="shared" ref="W39:W47" si="9">SQRT(((1/S39)*R39)^2+((Q39/(S39^2))*T39)^2)</f>
        <v>0.14048029620289113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2.1124999999999998</v>
      </c>
      <c r="K40">
        <f t="shared" si="4"/>
        <v>-0.10000000000000009</v>
      </c>
      <c r="Q40">
        <f t="shared" si="5"/>
        <v>1.900525293221849</v>
      </c>
      <c r="R40">
        <f t="shared" si="6"/>
        <v>5.6218565678771175E-3</v>
      </c>
      <c r="S40">
        <f>D19/4-D16/4</f>
        <v>0.24583333325000001</v>
      </c>
      <c r="T40">
        <f t="shared" si="7"/>
        <v>5.8831284194720748E-3</v>
      </c>
      <c r="V40">
        <f t="shared" si="8"/>
        <v>7.7309503479298769</v>
      </c>
      <c r="W40">
        <f t="shared" si="9"/>
        <v>0.18642021743241782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2.2124999999999999</v>
      </c>
      <c r="K41">
        <f t="shared" si="4"/>
        <v>-0.17500000000000027</v>
      </c>
      <c r="Q41">
        <f t="shared" si="5"/>
        <v>1.9456310568380932</v>
      </c>
      <c r="R41">
        <f t="shared" si="6"/>
        <v>3.1588682100711879E-3</v>
      </c>
      <c r="S41">
        <f>D22/4-D19/4</f>
        <v>0.26249999999999996</v>
      </c>
      <c r="T41">
        <f t="shared" si="7"/>
        <v>5.8831284194720748E-3</v>
      </c>
      <c r="V41">
        <f t="shared" si="8"/>
        <v>7.4119278355736897</v>
      </c>
      <c r="W41">
        <f t="shared" si="9"/>
        <v>0.16655082419067274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2.3875000000000002</v>
      </c>
      <c r="K42">
        <f t="shared" si="4"/>
        <v>-0.14583333249999963</v>
      </c>
      <c r="Q42">
        <f t="shared" si="5"/>
        <v>1.8321778535255384</v>
      </c>
      <c r="R42">
        <f t="shared" si="6"/>
        <v>1.2844322665281451E-3</v>
      </c>
      <c r="S42">
        <f>D25/4-D22/4</f>
        <v>0.24583333350000003</v>
      </c>
      <c r="T42">
        <f t="shared" si="7"/>
        <v>5.8831284194720748E-3</v>
      </c>
      <c r="V42">
        <f t="shared" si="8"/>
        <v>7.4529268567459681</v>
      </c>
      <c r="W42">
        <f t="shared" si="9"/>
        <v>0.17843525979440383</v>
      </c>
      <c r="Y42" s="13" t="s">
        <v>98</v>
      </c>
      <c r="Z42" s="13"/>
      <c r="AA42" s="11">
        <f>$X$17*100</f>
        <v>201.03579727308892</v>
      </c>
      <c r="AB42" s="11">
        <f>$Y$17</f>
        <v>7.0819264873951552E-3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2.5333333324999998</v>
      </c>
      <c r="K43">
        <f t="shared" si="4"/>
        <v>-0.14166666750000001</v>
      </c>
      <c r="Q43">
        <f t="shared" si="5"/>
        <v>1.9952242099713944</v>
      </c>
      <c r="R43">
        <f t="shared" si="6"/>
        <v>2.6504125213158607E-3</v>
      </c>
      <c r="S43">
        <f>D28/4-D25/4</f>
        <v>0.26249999999999996</v>
      </c>
      <c r="T43">
        <f t="shared" si="7"/>
        <v>5.8831284194720748E-3</v>
      </c>
      <c r="V43">
        <f t="shared" si="8"/>
        <v>7.6008541332243604</v>
      </c>
      <c r="W43">
        <f t="shared" si="9"/>
        <v>0.17064867995934779</v>
      </c>
      <c r="Y43" s="13" t="s">
        <v>99</v>
      </c>
      <c r="Z43" s="13"/>
      <c r="AA43" s="11">
        <f>$W$31</f>
        <v>0.11500000000000003</v>
      </c>
      <c r="AB43" s="11">
        <f>$X$31</f>
        <v>1.8604085572798247E-3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2.6749999999999998</v>
      </c>
      <c r="K44">
        <f t="shared" si="4"/>
        <v>-0.1166666675000001</v>
      </c>
      <c r="Q44">
        <f t="shared" si="5"/>
        <v>2.0891047582218922</v>
      </c>
      <c r="R44">
        <f t="shared" si="6"/>
        <v>5.2371159198543434E-3</v>
      </c>
      <c r="S44">
        <f>D31/4-D28/4</f>
        <v>0.27083333324999992</v>
      </c>
      <c r="T44">
        <f t="shared" si="7"/>
        <v>5.8831284194720748E-3</v>
      </c>
      <c r="V44">
        <f t="shared" si="8"/>
        <v>7.7136175711927173</v>
      </c>
      <c r="W44">
        <f t="shared" si="9"/>
        <v>0.16866977977040451</v>
      </c>
      <c r="Y44" s="13" t="s">
        <v>100</v>
      </c>
      <c r="Z44" s="13"/>
      <c r="AA44" s="11">
        <f>$W$32</f>
        <v>0.14907407416666663</v>
      </c>
      <c r="AB44" s="11">
        <f>$X$32</f>
        <v>1.9610428064906916E-3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2.7916666674999999</v>
      </c>
      <c r="Q45">
        <f t="shared" si="5"/>
        <v>2.211123555971966</v>
      </c>
      <c r="R45">
        <f t="shared" si="6"/>
        <v>8.0915665673119332E-3</v>
      </c>
      <c r="S45">
        <f>D34/4-D31/4</f>
        <v>0.27500000000000036</v>
      </c>
      <c r="T45">
        <f t="shared" si="7"/>
        <v>5.8831284194720748E-3</v>
      </c>
      <c r="V45">
        <f t="shared" si="8"/>
        <v>8.0404492944435031</v>
      </c>
      <c r="W45">
        <f t="shared" si="9"/>
        <v>0.17450934688598607</v>
      </c>
      <c r="Y45" s="13" t="s">
        <v>101</v>
      </c>
      <c r="Z45" s="13"/>
      <c r="AA45" s="5">
        <f>$S$31</f>
        <v>2.4916666675000001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Q46">
        <f t="shared" si="5"/>
        <v>2.1666724903479988</v>
      </c>
      <c r="R46">
        <f t="shared" si="6"/>
        <v>1.1012158422917202E-2</v>
      </c>
      <c r="S46">
        <f>D37/4-D34/4</f>
        <v>0.28749999999999964</v>
      </c>
      <c r="T46">
        <f t="shared" si="7"/>
        <v>5.8831284194720748E-3</v>
      </c>
      <c r="V46">
        <f t="shared" si="8"/>
        <v>7.5362521403408751</v>
      </c>
      <c r="W46">
        <f t="shared" si="9"/>
        <v>0.15890034478653361</v>
      </c>
      <c r="Y46" s="13" t="s">
        <v>102</v>
      </c>
      <c r="Z46" s="13"/>
      <c r="AA46" s="5">
        <f>$S$32</f>
        <v>4.0133779250791379</v>
      </c>
      <c r="AB46" s="5">
        <f>$T$32</f>
        <v>2.996597712207897E-2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3" t="s">
        <v>94</v>
      </c>
      <c r="Z47" s="13"/>
      <c r="AA47" s="5">
        <f>$AA$38</f>
        <v>7.6357122482286242</v>
      </c>
      <c r="AB47" s="5">
        <f>$AB$38</f>
        <v>5.2452353530664263E-2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2019-09-04T13:21:32Z</dcterms:modified>
</cp:coreProperties>
</file>