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Data\"/>
    </mc:Choice>
  </mc:AlternateContent>
  <xr:revisionPtr revIDLastSave="0" documentId="13_ncr:1_{DA9B3BAD-CDED-419C-9736-A70A90AB7814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6" i="1" l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S32" i="1" s="1"/>
  <c r="AA46" i="1" s="1"/>
  <c r="P28" i="1"/>
  <c r="X31" i="1" s="1"/>
  <c r="AB43" i="1" s="1"/>
  <c r="AB38" i="1" l="1"/>
  <c r="AB47" i="1" s="1"/>
  <c r="AA45" i="1"/>
  <c r="V38" i="1"/>
  <c r="AA38" i="1" s="1"/>
  <c r="AA47" i="1" s="1"/>
  <c r="T32" i="1"/>
  <c r="AB46" i="1" s="1"/>
  <c r="P30" i="1"/>
  <c r="X32" i="1" s="1"/>
  <c r="AB44" i="1" s="1"/>
  <c r="Y17" i="1" l="1"/>
  <c r="X17" i="1"/>
  <c r="U11" i="1"/>
  <c r="T11" i="1"/>
  <c r="U24" i="1" l="1"/>
  <c r="P26" i="1" l="1"/>
  <c r="H13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H25" i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AI25" i="1" l="1"/>
  <c r="U18" i="1"/>
  <c r="T24" i="1"/>
  <c r="T16" i="1"/>
  <c r="T22" i="1"/>
  <c r="T20" i="1"/>
  <c r="U20" i="1" s="1"/>
  <c r="T19" i="1"/>
  <c r="T23" i="1"/>
  <c r="T15" i="1"/>
  <c r="U15" i="1" s="1"/>
  <c r="T21" i="1"/>
  <c r="U21" i="1" s="1"/>
  <c r="T18" i="1"/>
  <c r="T17" i="1"/>
  <c r="AA25" i="1"/>
  <c r="L4" i="1"/>
  <c r="AB20" i="1"/>
  <c r="V16" i="1" l="1"/>
  <c r="V18" i="1"/>
  <c r="U22" i="1"/>
  <c r="W22" i="1" s="1"/>
  <c r="V22" i="1"/>
  <c r="U17" i="1"/>
  <c r="W17" i="1" s="1"/>
  <c r="V17" i="1"/>
  <c r="W15" i="1"/>
  <c r="V21" i="1"/>
  <c r="V15" i="1"/>
  <c r="V23" i="1"/>
  <c r="U19" i="1"/>
  <c r="W19" i="1" s="1"/>
  <c r="V19" i="1"/>
  <c r="U23" i="1"/>
  <c r="U16" i="1"/>
  <c r="W20" i="1"/>
  <c r="V20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W16" i="1" l="1"/>
  <c r="W18" i="1"/>
  <c r="W23" i="1"/>
  <c r="W21" i="1"/>
  <c r="O17" i="1"/>
  <c r="O19" i="1"/>
  <c r="O11" i="1"/>
  <c r="O16" i="1"/>
  <c r="O12" i="1"/>
  <c r="O13" i="1"/>
  <c r="O14" i="1"/>
  <c r="O18" i="1"/>
  <c r="O15" i="1"/>
  <c r="Q13" i="1" l="1"/>
  <c r="Q15" i="1"/>
  <c r="Q17" i="1"/>
  <c r="Q19" i="1"/>
  <c r="Q14" i="1"/>
  <c r="Q18" i="1"/>
  <c r="Q16" i="1"/>
  <c r="Q11" i="1"/>
  <c r="Q12" i="1"/>
  <c r="R12" i="1" l="1"/>
  <c r="R17" i="1" l="1"/>
  <c r="R11" i="1"/>
  <c r="R15" i="1"/>
  <c r="R18" i="1"/>
  <c r="R14" i="1"/>
  <c r="R19" i="1"/>
  <c r="R16" i="1"/>
  <c r="R13" i="1"/>
</calcChain>
</file>

<file path=xl/sharedStrings.xml><?xml version="1.0" encoding="utf-8"?>
<sst xmlns="http://schemas.openxmlformats.org/spreadsheetml/2006/main" count="160" uniqueCount="101">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</sst>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Q52" sqref="Q47:X52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23.252937599999999</v>
      </c>
      <c r="M3">
        <v>0.01</v>
      </c>
      <c r="N3" t="s">
        <v>38</v>
      </c>
    </row>
    <row r="4" spans="1:35" x14ac:dyDescent="0.25">
      <c r="D4">
        <v>0</v>
      </c>
      <c r="E4">
        <v>11.62887269</v>
      </c>
      <c r="F4">
        <v>0.51716513409999998</v>
      </c>
      <c r="H4" s="11" t="s">
        <v>7</v>
      </c>
      <c r="I4" s="11"/>
      <c r="J4" s="11"/>
      <c r="K4" s="11"/>
      <c r="L4">
        <f>AA20</f>
        <v>8.7209124060664447</v>
      </c>
      <c r="M4">
        <f>AB20</f>
        <v>0.10279983699623038</v>
      </c>
      <c r="P4" t="s">
        <v>13</v>
      </c>
    </row>
    <row r="5" spans="1:35" x14ac:dyDescent="0.25">
      <c r="D5">
        <v>3.3333333329999999E-2</v>
      </c>
      <c r="E5">
        <v>-11.62406491</v>
      </c>
      <c r="F5">
        <v>0.53736873399999996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23.252937599999999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</v>
      </c>
      <c r="E10">
        <v>9.8659757199999998</v>
      </c>
      <c r="F10">
        <v>0.60118234069999998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11.6264688</v>
      </c>
      <c r="AB10">
        <f>AB9</f>
        <v>0.01</v>
      </c>
      <c r="AE10" t="s">
        <v>65</v>
      </c>
      <c r="AH10">
        <f>L3</f>
        <v>23.252937599999999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1.0833333329999999</v>
      </c>
      <c r="E11">
        <v>10.1197675</v>
      </c>
      <c r="F11">
        <v>0.5978757549</v>
      </c>
      <c r="G11" t="s">
        <v>57</v>
      </c>
      <c r="H11">
        <f>M3</f>
        <v>0.01</v>
      </c>
      <c r="K11">
        <f>ABS(E11-E14)</f>
        <v>2.1688088920000004</v>
      </c>
      <c r="L11">
        <f>SQRT((H11^2)+(H11^2))</f>
        <v>1.4142135623730951E-2</v>
      </c>
      <c r="N11">
        <f>($L$4-$L$5)*(E11/$L$4)</f>
        <v>9.4119220490233477</v>
      </c>
      <c r="O11">
        <f>SQRT(((E11/$L$4)*$M$4)^2+((E11/$L$4)*$M$5)^2+(($L$4-$L$5)*$H$11)^2+(((($L$5-$L$4)*E11)/($L$4^2))*$M$4)^2)</f>
        <v>0.18198201039530515</v>
      </c>
      <c r="Q11">
        <f>N11-N12</f>
        <v>2.017107629274359</v>
      </c>
      <c r="R11">
        <f>SQRT((O11^2)+(O12^2))</f>
        <v>0.23680916741196489</v>
      </c>
      <c r="T11" s="5">
        <f>AVERAGE(Q11:Q19)</f>
        <v>2.0987927244721067</v>
      </c>
      <c r="U11" s="5">
        <f>SQRT(((R11^2)+(R12^2)+(R13^2)+(R14^2)+(R15^2)+(R16^2)+(R17^2)+(R18^2)+(R19^2))/($H$13-1))</f>
        <v>0.17705735921189583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1.45</v>
      </c>
      <c r="E12">
        <v>9.8595087560000003</v>
      </c>
      <c r="F12">
        <v>0.59805349750000003</v>
      </c>
      <c r="G12" t="s">
        <v>58</v>
      </c>
      <c r="H12">
        <f>L6</f>
        <v>4.1599999999999996E-3</v>
      </c>
      <c r="K12">
        <f>ABS(E14-E17)</f>
        <v>2.290802234</v>
      </c>
      <c r="L12" s="1"/>
      <c r="N12">
        <f>($L$4-$L$5)*(E14/$L$4)</f>
        <v>7.3948144197489887</v>
      </c>
      <c r="O12">
        <f>SQRT(((E14/$L$4)*$M$4)^2+((E14/$L$4)*$M$5)^2+(($L$4-$L$5)*$H$11)^2+(((($L$5-$L$4)*E14)/($L$4^2))*$M$4)^2)</f>
        <v>0.15152930298404682</v>
      </c>
      <c r="Q12">
        <f t="shared" ref="Q12:Q19" si="0">N12-N13</f>
        <v>2.1305679262034962</v>
      </c>
      <c r="R12">
        <f t="shared" ref="R12:R19" si="1">SQRT((O12^2)+(O13^2))</f>
        <v>0.1945304140382639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2.016666667</v>
      </c>
      <c r="E13">
        <v>7.6875710249999996</v>
      </c>
      <c r="F13">
        <v>0.60707250099999999</v>
      </c>
      <c r="G13" t="s">
        <v>39</v>
      </c>
      <c r="H13" s="4">
        <f>C38</f>
        <v>10</v>
      </c>
      <c r="K13">
        <f>ABS(E17-E20)</f>
        <v>2.2198749109999998</v>
      </c>
      <c r="L13" s="1"/>
      <c r="N13">
        <f>($L$4-$L$5)*(E17/$L$4)</f>
        <v>5.2642464935454925</v>
      </c>
      <c r="O13">
        <f>SQRT(((E17/$L$4)*$M$4)^2+((E17/$L$4)*$M$5)^2+(($L$4-$L$5)*$H$11)^2+(((($L$5-$L$4)*E17)/($L$4^2))*$M$4)^2)</f>
        <v>0.12198750888130851</v>
      </c>
      <c r="Q13">
        <f t="shared" si="0"/>
        <v>2.0646017431640242</v>
      </c>
      <c r="R13">
        <f t="shared" si="1"/>
        <v>0.1566101514924278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2.15</v>
      </c>
      <c r="E14">
        <v>7.9509586079999996</v>
      </c>
      <c r="F14">
        <v>0.60042779469999996</v>
      </c>
      <c r="K14">
        <f>ABS(E20-E23)</f>
        <v>2.3548858959999999</v>
      </c>
      <c r="L14" s="1"/>
      <c r="N14">
        <f>($L$4-$L$5)*(E20/$L$4)</f>
        <v>3.1996447503814682</v>
      </c>
      <c r="O14">
        <f>SQRT(((E20/$L$4)*$M$4)^2+((E20/$L$4)*$M$5)^2+(($L$4-$L$5)*$H$11)^2+(((($L$5-$L$4)*E20)/($L$4^2))*$M$4)^2)</f>
        <v>9.8212968733328979E-2</v>
      </c>
      <c r="Q14">
        <f t="shared" si="0"/>
        <v>2.190169140496212</v>
      </c>
      <c r="R14">
        <f t="shared" si="1"/>
        <v>0.12856815084775328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1.6264687999999996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2.4500000000000002</v>
      </c>
      <c r="E15">
        <v>7.6939124220000004</v>
      </c>
      <c r="F15">
        <v>0.60056368169999996</v>
      </c>
      <c r="K15">
        <f>ABS(E26-E23)</f>
        <v>2.133387082</v>
      </c>
      <c r="L15" s="1"/>
      <c r="N15">
        <f>($L$4-$L$5)*(E23/$L$4)</f>
        <v>1.0094756098852564</v>
      </c>
      <c r="O15">
        <f>SQRT(((E23/$L$4)*$M$4)^2+((E23/$L$4)*$M$5)^2+(($L$4-$L$5)*$H$11)^2+(((($L$5-$L$4)*E23)/($L$4^2))*$M$4)^2)</f>
        <v>8.2969766692433139E-2</v>
      </c>
      <c r="Q15">
        <f t="shared" si="0"/>
        <v>1.9841634618757178</v>
      </c>
      <c r="R15">
        <f t="shared" si="1"/>
        <v>0.11724881853359231</v>
      </c>
      <c r="T15">
        <f>E11*$AH$28</f>
        <v>9.0195199194969735</v>
      </c>
      <c r="U15">
        <f>(SQRT(($M$3/E11)^2+($AI$28/$AH$28^2)))/100*T15</f>
        <v>9.3946408444430373E-3</v>
      </c>
      <c r="V15">
        <f>T15-T16</f>
        <v>1.9330103189600116</v>
      </c>
      <c r="W15">
        <f>SQRT(U15^2+U16^2)</f>
        <v>1.1947592797721803E-2</v>
      </c>
      <c r="Z15" t="s">
        <v>26</v>
      </c>
      <c r="AA15">
        <f>AA14/AA13</f>
        <v>1.3331711475409833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3.0666666669999998</v>
      </c>
      <c r="E16">
        <v>5.3934725239999999</v>
      </c>
      <c r="F16">
        <v>0.61125690580000003</v>
      </c>
      <c r="K16">
        <f>ABS(E29-E26)</f>
        <v>2.2977296090000001</v>
      </c>
      <c r="L16" s="1"/>
      <c r="N16">
        <f>($L$4-$L$5)*(E26/$L$4)</f>
        <v>-0.97468785199046137</v>
      </c>
      <c r="O16">
        <f>SQRT(((E26/$L$4)*$M$4)^2+((E26/$L$4)*$M$5)^2+(($L$4-$L$5)*$H$11)^2+(((($L$5-$L$4)*E26)/($L$4^2))*$M$4)^2)</f>
        <v>8.2845055751846003E-2</v>
      </c>
      <c r="Q16">
        <f t="shared" si="0"/>
        <v>2.1370107534230307</v>
      </c>
      <c r="R16">
        <f t="shared" si="1"/>
        <v>0.12783896835519964</v>
      </c>
      <c r="T16">
        <f>E14*$AH$28</f>
        <v>7.0865096005369619</v>
      </c>
      <c r="U16">
        <f>(SQRT(($M$3/E14)^2+($AI$28/$AH$28^2)))/100*T16</f>
        <v>7.3814427494966412E-3</v>
      </c>
      <c r="V16">
        <f t="shared" ref="V16:V23" si="2">T16-T17</f>
        <v>2.0417402258689412</v>
      </c>
      <c r="W16">
        <f t="shared" ref="W16:W23" si="3">SQRT(U16^2+U17^2)</f>
        <v>9.0610030005297566E-3</v>
      </c>
      <c r="X16" s="6" t="s">
        <v>83</v>
      </c>
      <c r="Y16" s="6" t="s">
        <v>84</v>
      </c>
      <c r="Z16" t="s">
        <v>27</v>
      </c>
      <c r="AA16">
        <f>ATAN(AA14/AA13)</f>
        <v>0.9272368265707075</v>
      </c>
      <c r="AB16">
        <f>(ABS(1/(1+AA15)))*AB15</f>
        <v>3.5131247530273309E-3</v>
      </c>
      <c r="AG16" t="s">
        <v>69</v>
      </c>
      <c r="AH16">
        <f>AH10/2</f>
        <v>11.6264688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3.2</v>
      </c>
      <c r="E17">
        <v>5.6601563739999996</v>
      </c>
      <c r="F17">
        <v>0.61099545219999996</v>
      </c>
      <c r="K17">
        <f>ABS(E32-E29)</f>
        <v>2.1979311539999995</v>
      </c>
      <c r="L17" s="1"/>
      <c r="N17">
        <f>($L$4-$L$5)*(E29/$L$4)</f>
        <v>-3.1116986054134919</v>
      </c>
      <c r="O17">
        <f>SQRT(((E29/$L$4)*$M$4)^2+((E29/$L$4)*$M$5)^2+(($L$4-$L$5)*$H$11)^2+(((($L$5-$L$4)*E29)/($L$4^2))*$M$4)^2)</f>
        <v>9.736271651713127E-2</v>
      </c>
      <c r="Q17">
        <f t="shared" si="0"/>
        <v>2.0441928819578039</v>
      </c>
      <c r="R17">
        <f t="shared" si="1"/>
        <v>0.15499094858323093</v>
      </c>
      <c r="T17">
        <f>E17*$AH$28</f>
        <v>5.0447693746680207</v>
      </c>
      <c r="U17">
        <f>(SQRT(($M$3/E17)^2+($AI$28/$AH$28^2)))/100*T17</f>
        <v>5.2551002189789604E-3</v>
      </c>
      <c r="V17">
        <f t="shared" si="2"/>
        <v>1.9785243068633807</v>
      </c>
      <c r="W17">
        <f t="shared" si="3"/>
        <v>6.1500626111159473E-3</v>
      </c>
      <c r="X17" s="5">
        <f>AVERAGE(V15:V23)</f>
        <v>2.0112897967781</v>
      </c>
      <c r="Y17" s="5">
        <f>SQRT(((W15^2)+(W16^2)+(W17^2)+(W18^2)+(W19^2)+(W20^2)+(W21^2)+(W22^2)+(W23^2))/($H$13-1))</f>
        <v>7.7788732706373072E-3</v>
      </c>
      <c r="Z17" t="s">
        <v>28</v>
      </c>
      <c r="AA17">
        <f>SQRT((AA14^2)+(AA13^2))</f>
        <v>2.0331750434661151</v>
      </c>
      <c r="AB17">
        <f>SQRT(((ABS(AA13*(AA13^2+AA14^2)))*AB13)^2+((ABS(AA14*(AA13^2+AA14^2)))*AB14)^2)</f>
        <v>6.7234979572842662E-2</v>
      </c>
      <c r="AG17" t="s">
        <v>70</v>
      </c>
      <c r="AH17">
        <f>(AH16)-AH15</f>
        <v>1.6264687999999996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3.5666666669999998</v>
      </c>
      <c r="E18">
        <v>5.3646432480000001</v>
      </c>
      <c r="F18">
        <v>0.61805871379999999</v>
      </c>
      <c r="K18">
        <f>ABS(E35-E32)</f>
        <v>2.2976458979999999</v>
      </c>
      <c r="N18">
        <f>($L$4-$L$5)*(E32/$L$4)</f>
        <v>-5.1558914873712958</v>
      </c>
      <c r="O18">
        <f>SQRT(((E32/$L$4)*$M$4)^2+((E32/$L$4)*$M$5)^2+(($L$4-$L$5)*$H$11)^2+(((($L$5-$L$4)*E32)/($L$4^2))*$M$4)^2)</f>
        <v>0.1205930992019629</v>
      </c>
      <c r="Q18">
        <f t="shared" si="0"/>
        <v>2.1369328977404116</v>
      </c>
      <c r="R18">
        <f t="shared" si="1"/>
        <v>0.19249687005934141</v>
      </c>
      <c r="T18">
        <f>E20*$AH$28</f>
        <v>3.06624506780464</v>
      </c>
      <c r="U18">
        <f>(SQRT(($M$3/E20)^2+($AI$28/$AH$28^2)))/100*T18</f>
        <v>3.1948696075322991E-3</v>
      </c>
      <c r="V18">
        <f t="shared" si="2"/>
        <v>2.0988565445910177</v>
      </c>
      <c r="W18">
        <f t="shared" si="3"/>
        <v>3.3511709157275664E-3</v>
      </c>
      <c r="Z18" t="s">
        <v>29</v>
      </c>
      <c r="AA18">
        <f>AA17/AA14</f>
        <v>1.2500547464950547</v>
      </c>
      <c r="AB18">
        <f>(((AB17/AA17)*100+(AB14/AA14)*100)/100)*AA18</f>
        <v>4.902370524278931E-2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4.0833333329999997</v>
      </c>
      <c r="E19">
        <v>3.1670050829999998</v>
      </c>
      <c r="F19">
        <v>0.62741256140000001</v>
      </c>
      <c r="K19">
        <f>ABS(E38-E35)</f>
        <v>2.3486700640000011</v>
      </c>
      <c r="N19">
        <f>($L$4-$L$5)*(E35/$L$4)</f>
        <v>-7.2928243851117074</v>
      </c>
      <c r="O19">
        <f>SQRT(((E35/$L$4)*$M$4)^2+((E35/$L$4)*$M$5)^2+(($L$4-$L$5)*$H$11)^2+(((($L$5-$L$4)*E35)/($L$4^2))*$M$4)^2)</f>
        <v>0.15004115904480511</v>
      </c>
      <c r="Q19">
        <f t="shared" si="0"/>
        <v>2.1843880861139056</v>
      </c>
      <c r="R19">
        <f t="shared" si="1"/>
        <v>0.23664166357101371</v>
      </c>
      <c r="T19">
        <f>E23*$AH$28</f>
        <v>0.96738852321362245</v>
      </c>
      <c r="U19">
        <f>(SQRT(($M$3/E23)^2+($AI$28/$AH$28^2)))/100*T19</f>
        <v>1.0115110959770766E-3</v>
      </c>
      <c r="V19">
        <f t="shared" si="2"/>
        <v>1.9014396607527322</v>
      </c>
      <c r="W19">
        <f t="shared" si="3"/>
        <v>1.4062518356392339E-3</v>
      </c>
      <c r="Z19" t="s">
        <v>30</v>
      </c>
      <c r="AA19">
        <f>1/AA15</f>
        <v>0.75009124060664445</v>
      </c>
      <c r="AB19">
        <f>AB15</f>
        <v>8.1967213114754103E-3</v>
      </c>
      <c r="AG19" t="s">
        <v>72</v>
      </c>
      <c r="AH19">
        <f>AH17/AH18</f>
        <v>0.67769533333333321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4.2166666670000001</v>
      </c>
      <c r="E20">
        <v>3.4402814629999998</v>
      </c>
      <c r="F20">
        <v>0.63991761329999997</v>
      </c>
      <c r="N20">
        <f>($L$4-$L$5)*(E38/$L$4)</f>
        <v>-9.4772124712256129</v>
      </c>
      <c r="O20">
        <f>SQRT(((E38/$L$4)*$M$4)^2+((E38/$L$4)*$M$5)^2+(($L$4-$L$5)*$H$11)^2+(((($L$5-$L$4)*E38)/($L$4^2))*$M$4)^2)</f>
        <v>0.18299433742645793</v>
      </c>
      <c r="T20">
        <f>E26*$AH$28</f>
        <v>-0.93405113753910973</v>
      </c>
      <c r="U20">
        <f>(SQRT(($M$3/E26)^2+($AI$28/$AH$28^2)))/100*T20</f>
        <v>-9.7692861968209726E-4</v>
      </c>
      <c r="V20">
        <f t="shared" si="2"/>
        <v>2.0479144385474761</v>
      </c>
      <c r="W20">
        <f t="shared" si="3"/>
        <v>3.2570859989993531E-3</v>
      </c>
      <c r="Z20" t="s">
        <v>31</v>
      </c>
      <c r="AA20">
        <f>AA10*AA19</f>
        <v>8.7209124060664447</v>
      </c>
      <c r="AB20">
        <f>(((AB10/AA10)*100+(AB19/AA19)*100)/100)*AA20</f>
        <v>0.10279983699623038</v>
      </c>
      <c r="AG20" t="s">
        <v>73</v>
      </c>
      <c r="AH20">
        <f>ATAN(AH19)</f>
        <v>0.59559902052009783</v>
      </c>
      <c r="AI20">
        <f>(ABS(1/(1+AH19)))*AI19</f>
        <v>2.4835657487275202E-3</v>
      </c>
    </row>
    <row r="21" spans="2:35" x14ac:dyDescent="0.25">
      <c r="B21" s="9" t="s">
        <v>56</v>
      </c>
      <c r="C21">
        <v>4</v>
      </c>
      <c r="D21">
        <v>4.5333333329999999</v>
      </c>
      <c r="E21">
        <v>3.1735976140000002</v>
      </c>
      <c r="F21">
        <v>0.64017906690000004</v>
      </c>
      <c r="T21">
        <f>E29*$AH$28</f>
        <v>-2.9819655760865857</v>
      </c>
      <c r="U21">
        <f>(SQRT(($M$3/E29)^2+($AI$28/$AH$28^2)))/100*T21</f>
        <v>-3.1071240202031922E-3</v>
      </c>
      <c r="V21">
        <f t="shared" si="2"/>
        <v>1.9589663324958768</v>
      </c>
      <c r="W21">
        <f t="shared" si="3"/>
        <v>6.0121100701690895E-3</v>
      </c>
      <c r="Z21" t="s">
        <v>32</v>
      </c>
      <c r="AA21">
        <f>AA10*AA18</f>
        <v>14.533722508416663</v>
      </c>
      <c r="AB21">
        <f>(((AB10/AA10)*100+(AB18/AA18)*100)/100)*AA21</f>
        <v>0.58247312693063691</v>
      </c>
    </row>
    <row r="22" spans="2:35" x14ac:dyDescent="0.25">
      <c r="B22" s="8" t="s">
        <v>54</v>
      </c>
      <c r="C22">
        <v>5</v>
      </c>
      <c r="D22">
        <v>5.1666666670000003</v>
      </c>
      <c r="E22">
        <v>0.88600793300000003</v>
      </c>
      <c r="F22">
        <v>0.65070486900000002</v>
      </c>
      <c r="T22">
        <f>E32*$AH$28</f>
        <v>-4.9409319085824626</v>
      </c>
      <c r="U22">
        <f>(SQRT(($M$3/E32)^2+($AI$28/$AH$28^2)))/100*T22</f>
        <v>-5.1469649133158981E-3</v>
      </c>
      <c r="V22">
        <f t="shared" si="2"/>
        <v>2.0478398288262563</v>
      </c>
      <c r="W22">
        <f t="shared" si="3"/>
        <v>8.9154126261916204E-3</v>
      </c>
      <c r="AE22">
        <v>2</v>
      </c>
      <c r="AG22" t="s">
        <v>74</v>
      </c>
      <c r="AH22">
        <f>AH18/AH17</f>
        <v>1.4755893257835628</v>
      </c>
      <c r="AI22">
        <f>SQRT((AI17*(AH18/(AH17^2)))^2)</f>
        <v>9.0723494098599571E-3</v>
      </c>
    </row>
    <row r="23" spans="2:35" x14ac:dyDescent="0.25">
      <c r="B23" s="5" t="s">
        <v>55</v>
      </c>
      <c r="C23">
        <v>5</v>
      </c>
      <c r="D23">
        <v>5.2833333329999999</v>
      </c>
      <c r="E23">
        <v>1.085395567</v>
      </c>
      <c r="F23">
        <v>0.66417259770000003</v>
      </c>
      <c r="T23">
        <f>E35*$AH$28</f>
        <v>-6.9887717374087188</v>
      </c>
      <c r="U23">
        <f>(SQRT(($M$3/E35)^2+($AI$28/$AH$28^2)))/100*T23</f>
        <v>-7.2796520848425195E-3</v>
      </c>
      <c r="V23">
        <f t="shared" si="2"/>
        <v>2.0933165140972108</v>
      </c>
      <c r="W23">
        <f t="shared" si="3"/>
        <v>1.1936551233990093E-2</v>
      </c>
      <c r="AA23" t="s">
        <v>11</v>
      </c>
      <c r="AB23" t="s">
        <v>4</v>
      </c>
      <c r="AG23" t="s">
        <v>31</v>
      </c>
      <c r="AH23">
        <f>AH22*AH16</f>
        <v>17.155893257835629</v>
      </c>
      <c r="AI23">
        <f>((SQRT((((AI19/AH19)*100)^2)+(((AI16/AH16)*100)^2)))/100)*AH23</f>
        <v>0.10650651408681788</v>
      </c>
    </row>
    <row r="24" spans="2:35" x14ac:dyDescent="0.25">
      <c r="B24" s="9" t="s">
        <v>56</v>
      </c>
      <c r="C24">
        <v>5</v>
      </c>
      <c r="D24">
        <v>5.5833333329999997</v>
      </c>
      <c r="E24">
        <v>0.86677446359999999</v>
      </c>
      <c r="F24">
        <v>0.65416855620000003</v>
      </c>
      <c r="T24">
        <f>E38*$AH$28</f>
        <v>-9.0820882515059296</v>
      </c>
      <c r="U24">
        <f>(SQRT(($M$3/E38)^2+($AI$28/$AH$28^2)))/100*T24</f>
        <v>-9.459805541622849E-3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16.555893257835628</v>
      </c>
      <c r="AI24">
        <f>AI23</f>
        <v>0.10650651408681788</v>
      </c>
    </row>
    <row r="25" spans="2:35" x14ac:dyDescent="0.25">
      <c r="B25" s="8" t="s">
        <v>54</v>
      </c>
      <c r="C25">
        <v>6</v>
      </c>
      <c r="D25">
        <v>6.1666666670000003</v>
      </c>
      <c r="E25">
        <v>-1.2795884019999999</v>
      </c>
      <c r="F25">
        <v>0.65321505319999995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8.1109124060664453</v>
      </c>
      <c r="AB25">
        <f>SQRT((AB20^2)+(AB24^2))</f>
        <v>0.10279983699623038</v>
      </c>
      <c r="AG25" t="s">
        <v>76</v>
      </c>
      <c r="AH25">
        <f>AH22*AH24</f>
        <v>24.429699370074307</v>
      </c>
      <c r="AI25">
        <f>((SQRT((((AI22/AH22)*100)^2)+(((AI24/AH24)*100)^2)))/100)*AH25</f>
        <v>0.21739255110673367</v>
      </c>
    </row>
    <row r="26" spans="2:35" x14ac:dyDescent="0.25">
      <c r="B26" s="5" t="s">
        <v>55</v>
      </c>
      <c r="C26">
        <v>6</v>
      </c>
      <c r="D26">
        <v>6.2833333329999999</v>
      </c>
      <c r="E26">
        <v>-1.0479915150000001</v>
      </c>
      <c r="F26">
        <v>0.67268933500000005</v>
      </c>
      <c r="J26">
        <f>D10/4</f>
        <v>0.25</v>
      </c>
      <c r="K26">
        <f>J26-J27</f>
        <v>-0.11249999999999999</v>
      </c>
      <c r="M26">
        <v>1</v>
      </c>
      <c r="N26">
        <f>ABS(K26)</f>
        <v>0.11249999999999999</v>
      </c>
      <c r="O26">
        <f>ABS(K27)</f>
        <v>0.14166666675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6.5833333329999997</v>
      </c>
      <c r="E27">
        <v>-1.244166595</v>
      </c>
      <c r="F27">
        <v>0.65917975080000002</v>
      </c>
      <c r="J27">
        <f>D12/4</f>
        <v>0.36249999999999999</v>
      </c>
      <c r="K27">
        <f t="shared" ref="K27:K44" si="4">J27-J28</f>
        <v>-0.14166666675</v>
      </c>
      <c r="M27">
        <v>2</v>
      </c>
      <c r="N27">
        <f>ABS(K28)</f>
        <v>0.10833333325000005</v>
      </c>
      <c r="O27">
        <f>ABS(K29)</f>
        <v>0.1541666667499999</v>
      </c>
      <c r="P27" t="s">
        <v>85</v>
      </c>
      <c r="AE27">
        <v>3</v>
      </c>
      <c r="AG27" t="s">
        <v>77</v>
      </c>
      <c r="AH27">
        <f>AH24-((3/2)*AH9)</f>
        <v>14.755893257835627</v>
      </c>
      <c r="AI27">
        <f>AI24</f>
        <v>0.10650651408681788</v>
      </c>
    </row>
    <row r="28" spans="2:35" x14ac:dyDescent="0.25">
      <c r="B28" s="8" t="s">
        <v>54</v>
      </c>
      <c r="C28">
        <v>7</v>
      </c>
      <c r="D28">
        <v>7.25</v>
      </c>
      <c r="E28">
        <v>-3.5288785659999999</v>
      </c>
      <c r="F28">
        <v>0.64396326420000005</v>
      </c>
      <c r="J28">
        <f>D13/4</f>
        <v>0.50416666674999999</v>
      </c>
      <c r="K28">
        <f t="shared" si="4"/>
        <v>-0.10833333325000005</v>
      </c>
      <c r="M28">
        <v>3</v>
      </c>
      <c r="N28">
        <f>ABS(K30)</f>
        <v>0.125</v>
      </c>
      <c r="O28">
        <f>ABS(K31)</f>
        <v>0.12916666649999997</v>
      </c>
      <c r="P28">
        <f>H13</f>
        <v>10</v>
      </c>
      <c r="AG28" t="s">
        <v>78</v>
      </c>
      <c r="AH28">
        <f>AH27/AH24</f>
        <v>0.89127738552263913</v>
      </c>
      <c r="AI28">
        <f>SQRT((AI27/AH24)^2+((AH27*AI24/(AH24^2))^2))</f>
        <v>8.6174784023244425E-3</v>
      </c>
    </row>
    <row r="29" spans="2:35" x14ac:dyDescent="0.25">
      <c r="B29" s="5" t="s">
        <v>55</v>
      </c>
      <c r="C29">
        <v>7</v>
      </c>
      <c r="D29">
        <v>7.4</v>
      </c>
      <c r="E29">
        <v>-3.3457211240000002</v>
      </c>
      <c r="F29">
        <v>0.644790054</v>
      </c>
      <c r="J29">
        <f>D15/4</f>
        <v>0.61250000000000004</v>
      </c>
      <c r="K29">
        <f t="shared" si="4"/>
        <v>-0.1541666667499999</v>
      </c>
      <c r="M29">
        <v>4</v>
      </c>
      <c r="N29">
        <f>ABS(K32)</f>
        <v>0.11250000000000004</v>
      </c>
      <c r="O29">
        <f>ABS(K33)</f>
        <v>0.15833333350000012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7.7</v>
      </c>
      <c r="E30">
        <v>-3.6028510219999998</v>
      </c>
      <c r="F30">
        <v>0.63850083280000003</v>
      </c>
      <c r="J30">
        <f>D16/4</f>
        <v>0.76666666674999995</v>
      </c>
      <c r="K30">
        <f t="shared" si="4"/>
        <v>-0.125</v>
      </c>
      <c r="M30">
        <v>5</v>
      </c>
      <c r="N30">
        <f>ABS(K34)</f>
        <v>0.10416666649999984</v>
      </c>
      <c r="O30">
        <f>ABS(K35)</f>
        <v>0.14583333350000016</v>
      </c>
      <c r="P30">
        <f>P28-1</f>
        <v>9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8.2666666670000009</v>
      </c>
      <c r="E31">
        <v>-5.784803116</v>
      </c>
      <c r="F31">
        <v>0.61873241560000003</v>
      </c>
      <c r="J31">
        <f>D18/4</f>
        <v>0.89166666674999995</v>
      </c>
      <c r="K31">
        <f t="shared" si="4"/>
        <v>-0.12916666649999997</v>
      </c>
      <c r="M31">
        <v>6</v>
      </c>
      <c r="N31">
        <f>ABS(K36)</f>
        <v>0.10416666649999984</v>
      </c>
      <c r="O31">
        <f>ABS(K37)</f>
        <v>0.16666666675000008</v>
      </c>
      <c r="R31" s="6" t="s">
        <v>17</v>
      </c>
      <c r="S31" s="5">
        <f>SUM(N26:O35)</f>
        <v>2.4874999999999998</v>
      </c>
      <c r="T31" s="5">
        <f>SQRT((P26^2)*10)</f>
        <v>1.8604085572798249E-2</v>
      </c>
      <c r="V31" s="6" t="s">
        <v>14</v>
      </c>
      <c r="W31" s="5">
        <f>AVERAGE(N26:N35)</f>
        <v>0.11666666662499996</v>
      </c>
      <c r="X31" s="12">
        <f>SQRT(((P26)^2)/P28)</f>
        <v>1.8604085572798247E-3</v>
      </c>
    </row>
    <row r="32" spans="2:35" x14ac:dyDescent="0.25">
      <c r="B32" s="5" t="s">
        <v>55</v>
      </c>
      <c r="C32">
        <v>8</v>
      </c>
      <c r="D32">
        <v>8.3833333329999995</v>
      </c>
      <c r="E32">
        <v>-5.5436522779999997</v>
      </c>
      <c r="F32">
        <v>0.63165602259999998</v>
      </c>
      <c r="J32">
        <f>D19/4</f>
        <v>1.0208333332499999</v>
      </c>
      <c r="K32">
        <f t="shared" si="4"/>
        <v>-0.11250000000000004</v>
      </c>
      <c r="M32">
        <v>7</v>
      </c>
      <c r="N32">
        <f>ABS(K38)</f>
        <v>0.11250000000000004</v>
      </c>
      <c r="O32">
        <f>ABS(K39)</f>
        <v>0.14166666675000017</v>
      </c>
      <c r="R32" s="6" t="s">
        <v>19</v>
      </c>
      <c r="S32" s="5">
        <f>H13/S31</f>
        <v>4.0201005025125633</v>
      </c>
      <c r="T32" s="5">
        <f>(H13/(S31^2))*T31</f>
        <v>3.0066449752760994E-2</v>
      </c>
      <c r="V32" s="6" t="s">
        <v>16</v>
      </c>
      <c r="W32" s="5">
        <f>AVERAGE(O26:O34)</f>
        <v>0.14675925930555558</v>
      </c>
      <c r="X32" s="12">
        <f>SQRT(((P26)^2)/P30)</f>
        <v>1.9610428064906916E-3</v>
      </c>
    </row>
    <row r="33" spans="2:42" x14ac:dyDescent="0.25">
      <c r="B33" s="9" t="s">
        <v>56</v>
      </c>
      <c r="C33">
        <v>8</v>
      </c>
      <c r="D33">
        <v>8.7166666670000001</v>
      </c>
      <c r="E33">
        <v>-5.7750398870000001</v>
      </c>
      <c r="F33">
        <v>0.62824451140000004</v>
      </c>
      <c r="J33">
        <f>D21/4</f>
        <v>1.13333333325</v>
      </c>
      <c r="K33">
        <f t="shared" si="4"/>
        <v>-0.15833333350000012</v>
      </c>
      <c r="M33">
        <v>8</v>
      </c>
      <c r="N33">
        <f>ABS(K40)</f>
        <v>0.11249999999999982</v>
      </c>
      <c r="O33">
        <f>ABS(K41)</f>
        <v>0.14583333325000014</v>
      </c>
      <c r="P33" s="3"/>
      <c r="Q33" s="3"/>
    </row>
    <row r="34" spans="2:42" x14ac:dyDescent="0.25">
      <c r="B34" s="8" t="s">
        <v>54</v>
      </c>
      <c r="C34">
        <v>9</v>
      </c>
      <c r="D34">
        <v>9.3000000000000007</v>
      </c>
      <c r="E34">
        <v>-8.053326749</v>
      </c>
      <c r="F34">
        <v>0.61294431380000003</v>
      </c>
      <c r="J34">
        <f>D22/4</f>
        <v>1.2916666667500001</v>
      </c>
      <c r="K34">
        <f t="shared" si="4"/>
        <v>-0.10416666649999984</v>
      </c>
      <c r="M34">
        <v>9</v>
      </c>
      <c r="N34">
        <f>ABS(K42)</f>
        <v>0.14999999999999991</v>
      </c>
      <c r="O34">
        <f>ABS(K43)</f>
        <v>0.13749999999999973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9.4666666670000001</v>
      </c>
      <c r="E35">
        <v>-7.8412981759999996</v>
      </c>
      <c r="F35">
        <v>0.61018184980000001</v>
      </c>
      <c r="J35">
        <f>D24/4</f>
        <v>1.3958333332499999</v>
      </c>
      <c r="K35">
        <f t="shared" si="4"/>
        <v>-0.14583333350000016</v>
      </c>
      <c r="M35">
        <v>10</v>
      </c>
      <c r="N35">
        <f>ABS(K44)</f>
        <v>0.125</v>
      </c>
      <c r="P35" s="3"/>
      <c r="Q35" s="3"/>
    </row>
    <row r="36" spans="2:42" x14ac:dyDescent="0.25">
      <c r="B36" s="9" t="s">
        <v>56</v>
      </c>
      <c r="C36">
        <v>9</v>
      </c>
      <c r="D36">
        <v>9.9</v>
      </c>
      <c r="E36">
        <v>-8.0469016409999998</v>
      </c>
      <c r="F36">
        <v>0.61286060279999999</v>
      </c>
      <c r="J36">
        <f>D25/4</f>
        <v>1.5416666667500001</v>
      </c>
      <c r="K36">
        <f t="shared" si="4"/>
        <v>-0.10416666649999984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10.45</v>
      </c>
      <c r="E37">
        <v>-10.43095166</v>
      </c>
      <c r="F37">
        <v>0.61821696199999998</v>
      </c>
      <c r="J37">
        <f>D27/4</f>
        <v>1.6458333332499999</v>
      </c>
      <c r="K37">
        <f t="shared" si="4"/>
        <v>-0.16666666675000008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10.56666667</v>
      </c>
      <c r="E38">
        <v>-10.189968240000001</v>
      </c>
      <c r="F38">
        <v>0.61829035249999997</v>
      </c>
      <c r="J38">
        <f>D28/4</f>
        <v>1.8125</v>
      </c>
      <c r="K38">
        <f t="shared" si="4"/>
        <v>-0.11250000000000004</v>
      </c>
      <c r="Q38">
        <f t="shared" ref="Q38:R47" si="5">V15</f>
        <v>1.9330103189600116</v>
      </c>
      <c r="R38">
        <f t="shared" si="5"/>
        <v>1.1947592797721803E-2</v>
      </c>
      <c r="S38">
        <f>D13/4-D10/4</f>
        <v>0.25416666674999999</v>
      </c>
      <c r="T38">
        <f>$P$26</f>
        <v>5.8831284194720748E-3</v>
      </c>
      <c r="V38">
        <f>Q38/S38</f>
        <v>7.6052864983327391</v>
      </c>
      <c r="W38">
        <f>SQRT(((1/S38)*R38)^2+((Q38/(S38^2))*T38)^2)</f>
        <v>0.18220556943929164</v>
      </c>
      <c r="Y38" s="6" t="s">
        <v>94</v>
      </c>
      <c r="Z38" s="6"/>
      <c r="AA38" s="5">
        <f>AVERAGE(V38:V47)</f>
        <v>7.666694092577881</v>
      </c>
      <c r="AB38" s="13">
        <f>SQRT(SUM(W38^2+W39^2+W40^2+W41^2+W42^2+W43^2+W44^2+W45^2+W46^2+W47^2)/(H13^2))</f>
        <v>5.2497801844088525E-2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10.95</v>
      </c>
      <c r="E39">
        <v>-10.450101419999999</v>
      </c>
      <c r="F39">
        <v>0.62810575749999997</v>
      </c>
      <c r="J39">
        <f>D30/4</f>
        <v>1.925</v>
      </c>
      <c r="K39">
        <f t="shared" si="4"/>
        <v>-0.14166666675000017</v>
      </c>
      <c r="Q39">
        <f t="shared" si="5"/>
        <v>2.0417402258689412</v>
      </c>
      <c r="R39">
        <f t="shared" si="5"/>
        <v>9.0610030005297566E-3</v>
      </c>
      <c r="S39">
        <f>D16/4-D13/4</f>
        <v>0.26249999999999996</v>
      </c>
      <c r="T39">
        <f t="shared" ref="T39:T47" si="6">$P$26</f>
        <v>5.8831284194720748E-3</v>
      </c>
      <c r="V39">
        <f t="shared" ref="V39:V47" si="7">Q39/S39</f>
        <v>7.778058003310254</v>
      </c>
      <c r="W39">
        <f t="shared" ref="W39:W47" si="8">SQRT(((1/S39)*R39)^2+((Q39/(S39^2))*T39)^2)</f>
        <v>0.1777058784778526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2.0666666667500002</v>
      </c>
      <c r="K40">
        <f t="shared" si="4"/>
        <v>-0.11249999999999982</v>
      </c>
      <c r="Q40">
        <f t="shared" si="5"/>
        <v>1.9785243068633807</v>
      </c>
      <c r="R40">
        <f t="shared" si="5"/>
        <v>6.1500626111159473E-3</v>
      </c>
      <c r="S40">
        <f>D19/4-D16/4</f>
        <v>0.25416666649999997</v>
      </c>
      <c r="T40">
        <f t="shared" si="6"/>
        <v>5.8831284194720748E-3</v>
      </c>
      <c r="V40">
        <f t="shared" si="7"/>
        <v>7.784357933747307</v>
      </c>
      <c r="W40">
        <f t="shared" si="8"/>
        <v>0.18179993181762974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2.17916666675</v>
      </c>
      <c r="K41">
        <f t="shared" si="4"/>
        <v>-0.14583333325000014</v>
      </c>
      <c r="Q41">
        <f t="shared" si="5"/>
        <v>2.0988565445910177</v>
      </c>
      <c r="R41">
        <f t="shared" si="5"/>
        <v>3.3511709157275664E-3</v>
      </c>
      <c r="S41">
        <f>D22/4-D19/4</f>
        <v>0.27083333350000016</v>
      </c>
      <c r="T41">
        <f t="shared" si="6"/>
        <v>5.8831284194720748E-3</v>
      </c>
      <c r="V41">
        <f t="shared" si="7"/>
        <v>7.7496241598747533</v>
      </c>
      <c r="W41">
        <f t="shared" si="8"/>
        <v>0.16879395500957967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2.3250000000000002</v>
      </c>
      <c r="K42">
        <f t="shared" si="4"/>
        <v>-0.14999999999999991</v>
      </c>
      <c r="Q42">
        <f t="shared" si="5"/>
        <v>1.9014396607527322</v>
      </c>
      <c r="R42">
        <f t="shared" si="5"/>
        <v>1.4062518356392339E-3</v>
      </c>
      <c r="S42">
        <f>D25/4-D22/4</f>
        <v>0.25</v>
      </c>
      <c r="T42">
        <f t="shared" si="6"/>
        <v>5.8831284194720748E-3</v>
      </c>
      <c r="V42">
        <f t="shared" si="7"/>
        <v>7.6057586430109287</v>
      </c>
      <c r="W42">
        <f t="shared" si="8"/>
        <v>0.17907098792979212</v>
      </c>
      <c r="Y42" s="14" t="s">
        <v>96</v>
      </c>
      <c r="Z42" s="14"/>
      <c r="AA42" s="12">
        <f>$X$17*100</f>
        <v>201.12897967781001</v>
      </c>
      <c r="AB42" s="12">
        <f>$Y$17</f>
        <v>7.7788732706373072E-3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2.4750000000000001</v>
      </c>
      <c r="K43">
        <f t="shared" si="4"/>
        <v>-0.13749999999999973</v>
      </c>
      <c r="Q43">
        <f t="shared" si="5"/>
        <v>2.0479144385474761</v>
      </c>
      <c r="R43">
        <f t="shared" si="5"/>
        <v>3.2570859989993531E-3</v>
      </c>
      <c r="S43">
        <f>D28/4-D25/4</f>
        <v>0.27083333324999992</v>
      </c>
      <c r="T43">
        <f t="shared" si="6"/>
        <v>5.8831284194720748E-3</v>
      </c>
      <c r="V43">
        <f t="shared" si="7"/>
        <v>7.5615302369634616</v>
      </c>
      <c r="W43">
        <f t="shared" si="8"/>
        <v>0.16469365258079</v>
      </c>
      <c r="Y43" s="14" t="s">
        <v>97</v>
      </c>
      <c r="Z43" s="14"/>
      <c r="AA43" s="12">
        <f>$W$31</f>
        <v>0.11666666662499996</v>
      </c>
      <c r="AB43" s="12">
        <f>$X$31</f>
        <v>1.8604085572798247E-3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2.6124999999999998</v>
      </c>
      <c r="K44">
        <f t="shared" si="4"/>
        <v>-0.125</v>
      </c>
      <c r="Q44">
        <f t="shared" si="5"/>
        <v>1.9589663324958768</v>
      </c>
      <c r="R44">
        <f t="shared" si="5"/>
        <v>6.0121100701690895E-3</v>
      </c>
      <c r="S44">
        <f>D31/4-D28/4</f>
        <v>0.25416666675000021</v>
      </c>
      <c r="T44">
        <f t="shared" si="6"/>
        <v>5.8831284194720748E-3</v>
      </c>
      <c r="V44">
        <f t="shared" si="7"/>
        <v>7.7074085187682275</v>
      </c>
      <c r="W44">
        <f t="shared" si="8"/>
        <v>0.17996266193816191</v>
      </c>
      <c r="Y44" s="14" t="s">
        <v>98</v>
      </c>
      <c r="Z44" s="14"/>
      <c r="AA44" s="12">
        <f>$W$32</f>
        <v>0.14675925930555558</v>
      </c>
      <c r="AB44" s="12">
        <f>$X$32</f>
        <v>1.9610428064906916E-3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2.7374999999999998</v>
      </c>
      <c r="Q45">
        <f t="shared" si="5"/>
        <v>2.0478398288262563</v>
      </c>
      <c r="R45">
        <f t="shared" si="5"/>
        <v>8.9154126261916204E-3</v>
      </c>
      <c r="S45">
        <f>D34/4-D31/4</f>
        <v>0.25833333324999996</v>
      </c>
      <c r="T45">
        <f t="shared" si="6"/>
        <v>5.8831284194720748E-3</v>
      </c>
      <c r="V45">
        <f t="shared" si="7"/>
        <v>7.9271219205942582</v>
      </c>
      <c r="W45">
        <f t="shared" si="8"/>
        <v>0.18379666465051397</v>
      </c>
      <c r="Y45" s="14" t="s">
        <v>99</v>
      </c>
      <c r="Z45" s="14"/>
      <c r="AA45" s="5">
        <f>$S$31</f>
        <v>2.4874999999999998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Q46">
        <f t="shared" si="5"/>
        <v>2.0933165140972108</v>
      </c>
      <c r="R46">
        <f t="shared" si="5"/>
        <v>1.1936551233990093E-2</v>
      </c>
      <c r="S46">
        <f>D37/4-D34/4</f>
        <v>0.28749999999999964</v>
      </c>
      <c r="T46">
        <f t="shared" si="6"/>
        <v>5.8831284194720748E-3</v>
      </c>
      <c r="V46">
        <f t="shared" si="7"/>
        <v>7.2811009185990025</v>
      </c>
      <c r="W46">
        <f t="shared" si="8"/>
        <v>0.1546701815544595</v>
      </c>
      <c r="Y46" s="14" t="s">
        <v>100</v>
      </c>
      <c r="Z46" s="14"/>
      <c r="AA46" s="5">
        <f>$S$32</f>
        <v>4.0201005025125633</v>
      </c>
      <c r="AB46" s="5">
        <f>$T$32</f>
        <v>3.0066449752760994E-2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$AA$38</f>
        <v>7.666694092577881</v>
      </c>
      <c r="AB47" s="5">
        <f>$AB$38</f>
        <v>5.2497801844088525E-2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2019-09-04T13:21:55Z</dcterms:modified>
</cp:coreProperties>
</file>