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C19B3BDD-00DB-422B-90CB-F92CF1C642A5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7" i="1" l="1"/>
  <c r="AA47" i="1"/>
  <c r="AB46" i="1"/>
  <c r="AA46" i="1"/>
  <c r="AB45" i="1"/>
  <c r="AA45" i="1"/>
  <c r="AB44" i="1"/>
  <c r="AA44" i="1"/>
  <c r="AB43" i="1"/>
  <c r="AA43" i="1"/>
  <c r="AB42" i="1"/>
  <c r="AA42" i="1"/>
  <c r="W47" i="1" l="1"/>
  <c r="V47" i="1"/>
  <c r="S47" i="1"/>
  <c r="T47" i="1"/>
  <c r="R47" i="1"/>
  <c r="Q47" i="1"/>
  <c r="Q46" i="1"/>
  <c r="Q38" i="1"/>
  <c r="X32" i="1"/>
  <c r="W32" i="1"/>
  <c r="X31" i="1"/>
  <c r="W31" i="1"/>
  <c r="T32" i="1"/>
  <c r="S32" i="1"/>
  <c r="T31" i="1"/>
  <c r="S31" i="1"/>
  <c r="T46" i="1"/>
  <c r="S46" i="1"/>
  <c r="W46" i="1" s="1"/>
  <c r="R46" i="1"/>
  <c r="V46" i="1"/>
  <c r="T45" i="1"/>
  <c r="S45" i="1"/>
  <c r="W45" i="1" s="1"/>
  <c r="R45" i="1"/>
  <c r="Q45" i="1"/>
  <c r="V45" i="1" s="1"/>
  <c r="T44" i="1"/>
  <c r="S44" i="1"/>
  <c r="W44" i="1" s="1"/>
  <c r="R44" i="1"/>
  <c r="Q44" i="1"/>
  <c r="T43" i="1"/>
  <c r="S43" i="1"/>
  <c r="W43" i="1" s="1"/>
  <c r="R43" i="1"/>
  <c r="Q43" i="1"/>
  <c r="V43" i="1" s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V38" i="1"/>
  <c r="P28" i="1"/>
  <c r="AB38" i="1" l="1"/>
  <c r="V44" i="1"/>
  <c r="AA38" i="1" s="1"/>
  <c r="P30" i="1"/>
  <c r="Y17" i="1"/>
  <c r="U11" i="1"/>
  <c r="W24" i="1" l="1"/>
  <c r="V24" i="1"/>
  <c r="W15" i="1"/>
  <c r="U24" i="1"/>
  <c r="U25" i="1"/>
  <c r="T25" i="1"/>
  <c r="P26" i="1" l="1"/>
  <c r="AI18" i="1" l="1"/>
  <c r="AH18" i="1"/>
  <c r="AI15" i="1"/>
  <c r="AH15" i="1"/>
  <c r="AI11" i="1"/>
  <c r="AH11" i="1"/>
  <c r="AI10" i="1"/>
  <c r="AI16" i="1" s="1"/>
  <c r="AI17" i="1" s="1"/>
  <c r="AI19" i="1" l="1"/>
  <c r="H13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O35" i="1" s="1"/>
  <c r="K46" i="1"/>
  <c r="N36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0" i="1"/>
  <c r="AI23" i="1"/>
  <c r="AI24" i="1" s="1"/>
  <c r="AI27" i="1" s="1"/>
  <c r="AI28" i="1" s="1"/>
  <c r="AH20" i="1"/>
  <c r="AB18" i="1"/>
  <c r="AB21" i="1" s="1"/>
  <c r="AB16" i="1"/>
  <c r="AA19" i="1"/>
  <c r="AA20" i="1" s="1"/>
  <c r="T19" i="1" l="1"/>
  <c r="T16" i="1"/>
  <c r="T21" i="1"/>
  <c r="T18" i="1"/>
  <c r="V18" i="1" s="1"/>
  <c r="T17" i="1"/>
  <c r="T15" i="1"/>
  <c r="U15" i="1" s="1"/>
  <c r="T20" i="1"/>
  <c r="T24" i="1"/>
  <c r="T23" i="1"/>
  <c r="V23" i="1" s="1"/>
  <c r="T22" i="1"/>
  <c r="AH25" i="1"/>
  <c r="AI25" i="1"/>
  <c r="AA25" i="1"/>
  <c r="L4" i="1"/>
  <c r="AB20" i="1"/>
  <c r="V21" i="1" l="1"/>
  <c r="U17" i="1"/>
  <c r="V17" i="1"/>
  <c r="U22" i="1"/>
  <c r="V22" i="1"/>
  <c r="U19" i="1"/>
  <c r="V19" i="1"/>
  <c r="V16" i="1"/>
  <c r="U21" i="1"/>
  <c r="W21" i="1" s="1"/>
  <c r="U18" i="1"/>
  <c r="W18" i="1" s="1"/>
  <c r="V20" i="1"/>
  <c r="U23" i="1"/>
  <c r="W23" i="1" s="1"/>
  <c r="U16" i="1"/>
  <c r="V15" i="1"/>
  <c r="U20" i="1"/>
  <c r="N20" i="1"/>
  <c r="N19" i="1"/>
  <c r="N13" i="1"/>
  <c r="N18" i="1"/>
  <c r="N17" i="1"/>
  <c r="N16" i="1"/>
  <c r="N14" i="1"/>
  <c r="N15" i="1"/>
  <c r="N21" i="1"/>
  <c r="N12" i="1"/>
  <c r="N11" i="1"/>
  <c r="AB25" i="1"/>
  <c r="M4" i="1"/>
  <c r="O20" i="1" s="1"/>
  <c r="H12" i="1"/>
  <c r="L11" i="1"/>
  <c r="W19" i="1" l="1"/>
  <c r="W16" i="1"/>
  <c r="W22" i="1"/>
  <c r="X17" i="1"/>
  <c r="W20" i="1"/>
  <c r="W17" i="1"/>
  <c r="O17" i="1"/>
  <c r="O19" i="1"/>
  <c r="O11" i="1"/>
  <c r="O16" i="1"/>
  <c r="O12" i="1"/>
  <c r="O13" i="1"/>
  <c r="O14" i="1"/>
  <c r="O21" i="1"/>
  <c r="O18" i="1"/>
  <c r="O15" i="1"/>
  <c r="Q20" i="1"/>
  <c r="Q13" i="1" l="1"/>
  <c r="Q15" i="1"/>
  <c r="Q17" i="1"/>
  <c r="Q19" i="1"/>
  <c r="Q14" i="1"/>
  <c r="Q18" i="1"/>
  <c r="Q16" i="1"/>
  <c r="Q11" i="1"/>
  <c r="Q12" i="1"/>
  <c r="T11" i="1" l="1"/>
  <c r="R12" i="1"/>
  <c r="R20" i="1" l="1"/>
  <c r="R17" i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<sst xmlns="http://schemas.openxmlformats.org/spreadsheetml/2006/main" count="163" uniqueCount="101">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</sst>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4" fontId="1" fillId="2" borderId="0" xfId="1" applyNumberFormat="1"/>
    <xf numFmtId="166" fontId="1" fillId="2" borderId="0" xfId="1" applyNumberFormat="1"/>
    <xf numFmtId="165" fontId="5" fillId="6" borderId="1" xfId="5" applyNumberFormat="1"/>
    <xf numFmtId="165" fontId="0" fillId="0" borderId="0" xfId="0" applyAlignment="1">
      <alignment horizontal="center"/>
    </xf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4" t="s">
        <v>6</v>
      </c>
      <c r="I3" s="14"/>
      <c r="J3" s="14"/>
      <c r="K3" s="14"/>
      <c r="L3">
        <f>E4-E5</f>
        <v>23.607712470000003</v>
      </c>
      <c r="M3">
        <v>0.01</v>
      </c>
      <c r="N3" t="s">
        <v>38</v>
      </c>
    </row>
    <row r="4" spans="1:35" x14ac:dyDescent="0.25">
      <c r="D4">
        <v>0</v>
      </c>
      <c r="E4">
        <v>11.80608913</v>
      </c>
      <c r="F4">
        <v>0.47876974239999998</v>
      </c>
      <c r="H4" s="14" t="s">
        <v>7</v>
      </c>
      <c r="I4" s="14"/>
      <c r="J4" s="14"/>
      <c r="K4" s="14"/>
      <c r="L4">
        <f>AA20</f>
        <v>7.9832884280270751</v>
      </c>
      <c r="M4">
        <f>AB20</f>
        <v>0.10351620838704347</v>
      </c>
      <c r="P4" t="s">
        <v>13</v>
      </c>
    </row>
    <row r="5" spans="1:35" x14ac:dyDescent="0.25">
      <c r="D5">
        <v>3.3333333329999999E-2</v>
      </c>
      <c r="E5">
        <v>-11.801623340000001</v>
      </c>
      <c r="F5">
        <v>0.57000800119999995</v>
      </c>
      <c r="H5" s="14" t="s">
        <v>8</v>
      </c>
      <c r="I5" s="14"/>
      <c r="J5" s="14"/>
      <c r="K5" s="14"/>
      <c r="L5">
        <f>AA24</f>
        <v>0.61</v>
      </c>
      <c r="M5">
        <f>AB24</f>
        <v>0</v>
      </c>
    </row>
    <row r="6" spans="1:35" x14ac:dyDescent="0.25">
      <c r="H6" s="14" t="s">
        <v>18</v>
      </c>
      <c r="I6" s="14"/>
      <c r="J6" s="14"/>
      <c r="K6" s="14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23.607712470000003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0.4</v>
      </c>
      <c r="E10">
        <v>11.37959981</v>
      </c>
      <c r="F10">
        <v>0.59078494979999996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11.803856235000001</v>
      </c>
      <c r="AB10">
        <f>AB9</f>
        <v>0.01</v>
      </c>
      <c r="AE10" t="s">
        <v>65</v>
      </c>
      <c r="AH10">
        <f>L3</f>
        <v>23.607712470000003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0.55000000000000004</v>
      </c>
      <c r="E11">
        <v>11.59636907</v>
      </c>
      <c r="F11">
        <v>0.59066098420000002</v>
      </c>
      <c r="G11" t="s">
        <v>57</v>
      </c>
      <c r="H11">
        <f>M3</f>
        <v>0.01</v>
      </c>
      <c r="K11">
        <f>ABS(E11-E14)</f>
        <v>1.9560369289999997</v>
      </c>
      <c r="L11">
        <f>SQRT((H11^2)+(H11^2))</f>
        <v>1.4142135623730951E-2</v>
      </c>
      <c r="N11">
        <f>($L$4-$L$5)*(E11/$L$4)</f>
        <v>10.710294967019335</v>
      </c>
      <c r="O11">
        <f>SQRT(((E11/$L$4)*$M$4)^2+((E11/$L$4)*$M$5)^2+(($L$4-$L$5)*$H$11)^2+(((($L$5-$L$4)*E11)/($L$4^2))*$M$4)^2)</f>
        <v>0.21756141928317596</v>
      </c>
      <c r="Q11">
        <f>N11-N12</f>
        <v>1.806576899158026</v>
      </c>
      <c r="R11">
        <f>SQRT((O11^2)+(O12^2))</f>
        <v>0.28587422129580492</v>
      </c>
      <c r="T11" s="5">
        <f>AVERAGE(Q11:Q20)</f>
        <v>2.1414632702172054</v>
      </c>
      <c r="U11" s="5">
        <f>SQRT(((R11^2)+(R12^2)+(R13^2)+(R14^2)+(R15^2)+(R16^2)+(R17^2)+(R18^2)+(R19^2)+(R20^2))/($H$13-1))</f>
        <v>0.19865080777996591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0.91666666669999997</v>
      </c>
      <c r="E12">
        <v>11.36817561</v>
      </c>
      <c r="F12">
        <v>0.59564672370000005</v>
      </c>
      <c r="G12" t="s">
        <v>58</v>
      </c>
      <c r="H12">
        <f>L6</f>
        <v>4.1599999999999996E-3</v>
      </c>
      <c r="K12">
        <f>ABS(E14-E17)</f>
        <v>2.3355032290000004</v>
      </c>
      <c r="L12" s="1"/>
      <c r="N12">
        <f>($L$4-$L$5)*(E14/$L$4)</f>
        <v>8.903718067861309</v>
      </c>
      <c r="O12">
        <f>SQRT(((E14/$L$4)*$M$4)^2+((E14/$L$4)*$M$5)^2+(($L$4-$L$5)*$H$11)^2+(((($L$5-$L$4)*E14)/($L$4^2))*$M$4)^2)</f>
        <v>0.18544837351935162</v>
      </c>
      <c r="Q12">
        <f t="shared" ref="Q12:Q20" si="0">N12-N13</f>
        <v>2.1570483250423242</v>
      </c>
      <c r="R12">
        <f t="shared" ref="R12:R20" si="1">SQRT((O12^2)+(O13^2))</f>
        <v>0.23759694772499168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1.45</v>
      </c>
      <c r="E13">
        <v>9.4028683799999992</v>
      </c>
      <c r="F13">
        <v>0.57170975069999996</v>
      </c>
      <c r="G13" t="s">
        <v>39</v>
      </c>
      <c r="H13" s="4">
        <f>C42</f>
        <v>11</v>
      </c>
      <c r="K13">
        <f>ABS(E17-E20)</f>
        <v>2.1924934709999997</v>
      </c>
      <c r="L13" s="1"/>
      <c r="N13">
        <f>($L$4-$L$5)*(E17/$L$4)</f>
        <v>6.7466697428189848</v>
      </c>
      <c r="O13">
        <f>SQRT(((E17/$L$4)*$M$4)^2+((E17/$L$4)*$M$5)^2+(($L$4-$L$5)*$H$11)^2+(((($L$5-$L$4)*E17)/($L$4^2))*$M$4)^2)</f>
        <v>0.14853016638804212</v>
      </c>
      <c r="Q13">
        <f t="shared" si="0"/>
        <v>2.0249658876779826</v>
      </c>
      <c r="R13">
        <f t="shared" si="1"/>
        <v>0.18878694156013232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1.55</v>
      </c>
      <c r="E14">
        <v>9.640332141</v>
      </c>
      <c r="F14">
        <v>0.56882755159999998</v>
      </c>
      <c r="K14">
        <f>ABS(E20-E23)</f>
        <v>2.381905084</v>
      </c>
      <c r="L14" s="1"/>
      <c r="N14">
        <f>($L$4-$L$5)*(E20/$L$4)</f>
        <v>4.7217038551410022</v>
      </c>
      <c r="O14">
        <f>SQRT(((E20/$L$4)*$M$4)^2+((E20/$L$4)*$M$5)^2+(($L$4-$L$5)*$H$11)^2+(((($L$5-$L$4)*E20)/($L$4^2))*$M$4)^2)</f>
        <v>0.11653024919036831</v>
      </c>
      <c r="Q14">
        <f t="shared" si="0"/>
        <v>2.1999046321387019</v>
      </c>
      <c r="R14">
        <f t="shared" si="1"/>
        <v>0.14607719985381767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1.8038562350000014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1.9166666670000001</v>
      </c>
      <c r="E15">
        <v>9.4004123130000004</v>
      </c>
      <c r="F15">
        <v>0.56484515830000004</v>
      </c>
      <c r="K15">
        <f>ABS(E26-E23)</f>
        <v>2.1389248575000002</v>
      </c>
      <c r="L15" s="1"/>
      <c r="N15">
        <f>($L$4-$L$5)*(E23/$L$4)</f>
        <v>2.5217992230023003</v>
      </c>
      <c r="O15">
        <f>SQRT(((E23/$L$4)*$M$4)^2+((E23/$L$4)*$M$5)^2+(($L$4-$L$5)*$H$11)^2+(((($L$5-$L$4)*E23)/($L$4^2))*$M$4)^2)</f>
        <v>8.8086601369123455E-2</v>
      </c>
      <c r="Q15">
        <f t="shared" si="0"/>
        <v>1.9754904313436792</v>
      </c>
      <c r="R15">
        <f t="shared" si="1"/>
        <v>0.11534640698994475</v>
      </c>
      <c r="T15">
        <f>E11*$AH$28</f>
        <v>10.214462438266917</v>
      </c>
      <c r="U15">
        <f>(SQRT(($M$3/E11)^2+($AI$28/$AH$28^2)))/100*T15</f>
        <v>1.0222447970000811E-2</v>
      </c>
      <c r="V15">
        <f>T15-T16</f>
        <v>1.7229415188950572</v>
      </c>
      <c r="W15">
        <f>SQRT(U15^2+U16^2)</f>
        <v>1.3293590699263216E-2</v>
      </c>
      <c r="Z15" t="s">
        <v>26</v>
      </c>
      <c r="AA15">
        <f>AA14/AA13</f>
        <v>1.4785706844262307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2.5666666669999998</v>
      </c>
      <c r="E16">
        <v>7.0606012810000003</v>
      </c>
      <c r="F16">
        <v>0.60443665609999997</v>
      </c>
      <c r="K16">
        <f>ABS(E29-E26)</f>
        <v>2.2995299755</v>
      </c>
      <c r="L16" s="1"/>
      <c r="N16">
        <f>($L$4-$L$5)*(E26/$L$4)</f>
        <v>0.54630879165862112</v>
      </c>
      <c r="O16">
        <f>SQRT(((E26/$L$4)*$M$4)^2+((E26/$L$4)*$M$5)^2+(($L$4-$L$5)*$H$11)^2+(((($L$5-$L$4)*E26)/($L$4^2))*$M$4)^2)</f>
        <v>7.446841118707391E-2</v>
      </c>
      <c r="Q16">
        <f t="shared" si="0"/>
        <v>2.1238237740140971</v>
      </c>
      <c r="R16">
        <f t="shared" si="1"/>
        <v>0.10904583024433222</v>
      </c>
      <c r="T16">
        <f>E14*$AH$28</f>
        <v>8.4915209193718599</v>
      </c>
      <c r="U16">
        <f>(SQRT(($M$3/E14)^2+($AI$28/$AH$28^2)))/100*T16</f>
        <v>8.4983004877542297E-3</v>
      </c>
      <c r="V16">
        <f t="shared" ref="V16:V24" si="2">T16-T17</f>
        <v>2.0571878889908088</v>
      </c>
      <c r="W16">
        <f t="shared" ref="W16:W24" si="3">SQRT(U16^2+U17^2)</f>
        <v>1.0662607137744791E-2</v>
      </c>
      <c r="X16" s="6" t="s">
        <v>83</v>
      </c>
      <c r="Y16" s="6" t="s">
        <v>84</v>
      </c>
      <c r="Z16" t="s">
        <v>27</v>
      </c>
      <c r="AA16">
        <f>ATAN(AA14/AA13)</f>
        <v>0.97613432064648187</v>
      </c>
      <c r="AB16">
        <f>(ABS(1/(1+AA15)))*AB15</f>
        <v>3.3070355277654249E-3</v>
      </c>
      <c r="AG16" t="s">
        <v>69</v>
      </c>
      <c r="AH16">
        <f>AH10/2</f>
        <v>11.803856235000001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2.65</v>
      </c>
      <c r="E17">
        <v>7.3048289119999996</v>
      </c>
      <c r="F17">
        <v>0.59448842059999996</v>
      </c>
      <c r="K17">
        <f>ABS(E32-E29)</f>
        <v>2.3985435859999997</v>
      </c>
      <c r="L17" s="1"/>
      <c r="N17">
        <f>($L$4-$L$5)*(E29/$L$4)</f>
        <v>-1.5775149823554762</v>
      </c>
      <c r="O17">
        <f>SQRT(((E29/$L$4)*$M$4)^2+((E29/$L$4)*$M$5)^2+(($L$4-$L$5)*$H$11)^2+(((($L$5-$L$4)*E29)/($L$4^2))*$M$4)^2)</f>
        <v>7.9658325546979727E-2</v>
      </c>
      <c r="Q17">
        <f t="shared" si="0"/>
        <v>2.2152717925967416</v>
      </c>
      <c r="R17">
        <f t="shared" si="1"/>
        <v>0.13052202427991141</v>
      </c>
      <c r="T17">
        <f>E17*$AH$28</f>
        <v>6.4343330303810511</v>
      </c>
      <c r="U17">
        <f>(SQRT(($M$3/E17)^2+($AI$28/$AH$28^2)))/100*T17</f>
        <v>6.4397266862594692E-3</v>
      </c>
      <c r="V17">
        <f t="shared" si="2"/>
        <v>1.931220200951655</v>
      </c>
      <c r="W17">
        <f t="shared" si="3"/>
        <v>7.8604118377613805E-3</v>
      </c>
      <c r="X17" s="5">
        <f>AVERAGE(V15:V24)</f>
        <v>2.0423243434395686</v>
      </c>
      <c r="Y17" s="5">
        <f>SQRT(((W15^2)+(W16^2)+(W17^2)+(W18^2)+(W19^2)+(W20^2)+(W21^2)+(W22^2)+(W23^2)+(W24^2))/($H$13-1))</f>
        <v>8.4449582103607052E-3</v>
      </c>
      <c r="Z17" t="s">
        <v>28</v>
      </c>
      <c r="AA17">
        <f>SQRT((AA14^2)+(AA13^2))</f>
        <v>2.1776816380151578</v>
      </c>
      <c r="AB17">
        <f>SQRT(((ABS(AA13*(AA13^2+AA14^2)))*AB13)^2+((ABS(AA14*(AA13^2+AA14^2)))*AB14)^2)</f>
        <v>8.5544225826795717E-2</v>
      </c>
      <c r="AG17" t="s">
        <v>70</v>
      </c>
      <c r="AH17">
        <f>(AH16)-AH15</f>
        <v>1.8038562350000014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</v>
      </c>
      <c r="E18">
        <v>7.0393528109999997</v>
      </c>
      <c r="F18">
        <v>0.58184006050000003</v>
      </c>
      <c r="K18">
        <f>ABS(E35-E32)</f>
        <v>2.3618149170000002</v>
      </c>
      <c r="N18">
        <f>($L$4-$L$5)*(E32/$L$4)</f>
        <v>-3.7927867749522179</v>
      </c>
      <c r="O18">
        <f>SQRT(((E32/$L$4)*$M$4)^2+((E32/$L$4)*$M$5)^2+(($L$4-$L$5)*$H$11)^2+(((($L$5-$L$4)*E32)/($L$4^2))*$M$4)^2)</f>
        <v>0.10339511590581628</v>
      </c>
      <c r="Q18">
        <f t="shared" si="0"/>
        <v>2.1813495470764876</v>
      </c>
      <c r="R18">
        <f t="shared" si="1"/>
        <v>0.17077028609600112</v>
      </c>
      <c r="T18">
        <f>E20*$AH$28</f>
        <v>4.5031128294293961</v>
      </c>
      <c r="U18">
        <f>(SQRT(($M$3/E20)^2+($AI$28/$AH$28^2)))/100*T18</f>
        <v>4.5073267537972988E-3</v>
      </c>
      <c r="V18">
        <f t="shared" si="2"/>
        <v>2.0980601656579565</v>
      </c>
      <c r="W18">
        <f t="shared" si="3"/>
        <v>5.110445087286147E-3</v>
      </c>
      <c r="Z18" t="s">
        <v>29</v>
      </c>
      <c r="AA18">
        <f>AA17/AA14</f>
        <v>1.207236805107784</v>
      </c>
      <c r="AB18">
        <f>(((AB17/AA17)*100+(AB14/AA14)*100)/100)*AA18</f>
        <v>5.4115506537511557E-2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3.6333333329999999</v>
      </c>
      <c r="E19">
        <v>4.8379415679999997</v>
      </c>
      <c r="F19">
        <v>0.6230198669</v>
      </c>
      <c r="K19">
        <f>ABS(E38-E35)</f>
        <v>2.6175674710000001</v>
      </c>
      <c r="N19">
        <f>($L$4-$L$5)*(E35/$L$4)</f>
        <v>-5.9741363220287056</v>
      </c>
      <c r="O19">
        <f>SQRT(((E35/$L$4)*$M$4)^2+((E35/$L$4)*$M$5)^2+(($L$4-$L$5)*$H$11)^2+(((($L$5-$L$4)*E35)/($L$4^2))*$M$4)^2)</f>
        <v>0.13591151761397149</v>
      </c>
      <c r="Q19">
        <f t="shared" si="0"/>
        <v>2.4175601467369336</v>
      </c>
      <c r="R19">
        <f t="shared" si="1"/>
        <v>0.22277486839669872</v>
      </c>
      <c r="T19">
        <f>E23*$AH$28</f>
        <v>2.4050526637714396</v>
      </c>
      <c r="U19">
        <f>(SQRT(($M$3/E23)^2+($AI$28/$AH$28^2)))/100*T19</f>
        <v>2.4084548002132442E-3</v>
      </c>
      <c r="V19">
        <f t="shared" si="2"/>
        <v>1.8840352082041116</v>
      </c>
      <c r="W19">
        <f t="shared" si="3"/>
        <v>2.4658217299810769E-3</v>
      </c>
      <c r="Z19" t="s">
        <v>30</v>
      </c>
      <c r="AA19">
        <f>1/AA15</f>
        <v>0.67632884280270755</v>
      </c>
      <c r="AB19">
        <f>AB15</f>
        <v>8.1967213114754103E-3</v>
      </c>
      <c r="AG19" t="s">
        <v>72</v>
      </c>
      <c r="AH19">
        <f>AH17/AH18</f>
        <v>0.75160676458333397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3.733333333</v>
      </c>
      <c r="E20">
        <v>5.1123354409999999</v>
      </c>
      <c r="F20">
        <v>0.62163687619999997</v>
      </c>
      <c r="K20">
        <f>ABS(E41-E38)</f>
        <v>2.5039685399999989</v>
      </c>
      <c r="N20">
        <f>($L$4-$L$5)*(E38/$L$4)</f>
        <v>-8.3916964687656392</v>
      </c>
      <c r="O20">
        <f>SQRT(((E38/$L$4)*$M$4)^2+((E38/$L$4)*$M$5)^2+(($L$4-$L$5)*$H$11)^2+(((($L$5-$L$4)*E38)/($L$4^2))*$M$4)^2)</f>
        <v>0.17651260966014171</v>
      </c>
      <c r="Q20">
        <f t="shared" si="0"/>
        <v>2.3126412663870788</v>
      </c>
      <c r="R20">
        <f t="shared" si="1"/>
        <v>0.28007691551087416</v>
      </c>
      <c r="T20">
        <f>E26*$AH$28</f>
        <v>0.52101745556732793</v>
      </c>
      <c r="U20">
        <f>(SQRT(($M$3/E26)^2+($AI$28/$AH$28^2)))/100*T20</f>
        <v>5.2879322932186949E-4</v>
      </c>
      <c r="V20">
        <f t="shared" si="2"/>
        <v>2.0255014667633029</v>
      </c>
      <c r="W20">
        <f t="shared" si="3"/>
        <v>1.5981943731143908E-3</v>
      </c>
      <c r="Z20" t="s">
        <v>31</v>
      </c>
      <c r="AA20">
        <f>AA10*AA19</f>
        <v>7.9832884280270751</v>
      </c>
      <c r="AB20">
        <f>(((AB10/AA10)*100+(AB19/AA19)*100)/100)*AA20</f>
        <v>0.10351620838704347</v>
      </c>
      <c r="AG20" t="s">
        <v>73</v>
      </c>
      <c r="AH20">
        <f>ATAN(AH19)</f>
        <v>0.6445286452802711</v>
      </c>
      <c r="AI20">
        <f>(ABS(1/(1+AH19)))*AI19</f>
        <v>2.3787683119948552E-3</v>
      </c>
    </row>
    <row r="21" spans="2:35" x14ac:dyDescent="0.25">
      <c r="B21" s="9" t="s">
        <v>56</v>
      </c>
      <c r="C21">
        <v>4</v>
      </c>
      <c r="D21">
        <v>4.1166666669999996</v>
      </c>
      <c r="E21">
        <v>4.8030142739999997</v>
      </c>
      <c r="F21">
        <v>0.60764039079999999</v>
      </c>
      <c r="N21">
        <f>($L$4-$L$5)*(E41/$L$4)</f>
        <v>-10.704337735152718</v>
      </c>
      <c r="O21">
        <f>SQRT(((E41/$L$4)*$M$4)^2+((E41/$L$4)*$M$5)^2+(($L$4-$L$5)*$H$11)^2+(((($L$5-$L$4)*E41)/($L$4^2))*$M$4)^2)</f>
        <v>0.21745431067939722</v>
      </c>
      <c r="T21">
        <f>E29*$AH$28</f>
        <v>-1.5044840111959747</v>
      </c>
      <c r="U21">
        <f>(SQRT(($M$3/E29)^2+($AI$28/$AH$28^2)))/100*T21</f>
        <v>-1.508178694610771E-3</v>
      </c>
      <c r="V21">
        <f t="shared" si="2"/>
        <v>2.1127159042501082</v>
      </c>
      <c r="W21">
        <f t="shared" si="3"/>
        <v>3.9224979157663599E-3</v>
      </c>
      <c r="Z21" t="s">
        <v>32</v>
      </c>
      <c r="AA21">
        <f>AA10*AA18</f>
        <v>14.250049689092997</v>
      </c>
      <c r="AB21">
        <f>(((AB10/AA10)*100+(AB18/AA18)*100)/100)*AA21</f>
        <v>0.65084402730406699</v>
      </c>
    </row>
    <row r="22" spans="2:35" x14ac:dyDescent="0.25">
      <c r="B22" s="8" t="s">
        <v>54</v>
      </c>
      <c r="C22">
        <v>5</v>
      </c>
      <c r="D22">
        <v>4.7</v>
      </c>
      <c r="E22">
        <v>2.4885580709999999</v>
      </c>
      <c r="F22">
        <v>0.64667791750000003</v>
      </c>
      <c r="T22">
        <f>E32*$AH$28</f>
        <v>-3.6171999154460828</v>
      </c>
      <c r="U22">
        <f>(SQRT(($M$3/E32)^2+($AI$28/$AH$28^2)))/100*T22</f>
        <v>-3.6209649161947966E-3</v>
      </c>
      <c r="V22">
        <f t="shared" si="2"/>
        <v>2.0803640872595137</v>
      </c>
      <c r="W22">
        <f t="shared" si="3"/>
        <v>6.7549792082532761E-3</v>
      </c>
      <c r="AE22">
        <v>2</v>
      </c>
      <c r="AG22" t="s">
        <v>74</v>
      </c>
      <c r="AH22">
        <f>AH18/AH17</f>
        <v>1.3304829694479494</v>
      </c>
      <c r="AI22">
        <f>SQRT((AI17*(AH18/(AH17^2)))^2)</f>
        <v>7.3757705499626382E-3</v>
      </c>
    </row>
    <row r="23" spans="2:35" x14ac:dyDescent="0.25">
      <c r="B23" s="5" t="s">
        <v>55</v>
      </c>
      <c r="C23">
        <v>5</v>
      </c>
      <c r="D23">
        <v>4.8</v>
      </c>
      <c r="E23">
        <v>2.7304303569999999</v>
      </c>
      <c r="F23">
        <v>0.63447505859999997</v>
      </c>
      <c r="T23">
        <f>E35*$AH$28</f>
        <v>-5.6975640027055965</v>
      </c>
      <c r="U23">
        <f>(SQRT(($M$3/E35)^2+($AI$28/$AH$28^2)))/100*T23</f>
        <v>-5.702486929368665E-3</v>
      </c>
      <c r="V23">
        <f t="shared" si="2"/>
        <v>2.305639329928538</v>
      </c>
      <c r="W23">
        <f t="shared" si="3"/>
        <v>9.8322329307349784E-3</v>
      </c>
      <c r="AA23" t="s">
        <v>11</v>
      </c>
      <c r="AB23" t="s">
        <v>4</v>
      </c>
      <c r="AG23" t="s">
        <v>31</v>
      </c>
      <c r="AH23">
        <f>AH22*AH16</f>
        <v>15.704829694479495</v>
      </c>
      <c r="AI23">
        <f>((SQRT((((AI19/AH19)*100)^2)+(((AI16/AH16)*100)^2)))/100)*AH23</f>
        <v>8.8073284982587249E-2</v>
      </c>
    </row>
    <row r="24" spans="2:35" x14ac:dyDescent="0.25">
      <c r="B24" s="9" t="s">
        <v>56</v>
      </c>
      <c r="C24">
        <v>5</v>
      </c>
      <c r="D24">
        <v>5.15</v>
      </c>
      <c r="E24">
        <v>2.5067461419999999</v>
      </c>
      <c r="F24">
        <v>0.63475010720000002</v>
      </c>
      <c r="T24">
        <f>E38*$AH$28</f>
        <v>-8.0032033326341345</v>
      </c>
      <c r="U24">
        <f>(SQRT(($M$3/E38)^2+($AI$28/$AH$28^2)))/100*T24</f>
        <v>-8.0096471348373929E-3</v>
      </c>
      <c r="V24">
        <f t="shared" si="2"/>
        <v>2.2055776634946351</v>
      </c>
      <c r="W24">
        <f t="shared" si="3"/>
        <v>1.2982167899812451E-2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15.104829694479495</v>
      </c>
      <c r="AI24">
        <f>AI23</f>
        <v>8.8073284982587249E-2</v>
      </c>
    </row>
    <row r="25" spans="2:35" x14ac:dyDescent="0.25">
      <c r="B25" s="8" t="s">
        <v>54</v>
      </c>
      <c r="C25">
        <v>6</v>
      </c>
      <c r="D25">
        <v>5.7</v>
      </c>
      <c r="E25">
        <v>0.39242069889999998</v>
      </c>
      <c r="F25">
        <v>0.65096635079999998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-10.20878099612877</v>
      </c>
      <c r="U25">
        <f>(SQRT(($M$3/E41)^2+($AI$28/$AH$28^2)))/100*T25</f>
        <v>-1.0216762508461864E-2</v>
      </c>
      <c r="Z25" t="s">
        <v>34</v>
      </c>
      <c r="AA25">
        <f>AA20-AA24</f>
        <v>7.3732884280270747</v>
      </c>
      <c r="AB25">
        <f>SQRT((AB20^2)+(AB24^2))</f>
        <v>0.10351620838704347</v>
      </c>
      <c r="AG25" t="s">
        <v>76</v>
      </c>
      <c r="AH25">
        <f>AH22*AH24</f>
        <v>20.09671866491664</v>
      </c>
      <c r="AI25">
        <f>((SQRT((((AI22/AH22)*100)^2)+(((AI24/AH24)*100)^2)))/100)*AH25</f>
        <v>0.16168886147844039</v>
      </c>
    </row>
    <row r="26" spans="2:35" x14ac:dyDescent="0.25">
      <c r="B26" s="5" t="s">
        <v>55</v>
      </c>
      <c r="C26">
        <v>6</v>
      </c>
      <c r="D26">
        <v>5.8166666669999998</v>
      </c>
      <c r="E26">
        <v>0.59150549949999998</v>
      </c>
      <c r="F26">
        <v>0.68582004019999998</v>
      </c>
      <c r="J26">
        <f>D10/4</f>
        <v>0.1</v>
      </c>
      <c r="K26">
        <f>J26-J27</f>
        <v>-0.12916666667499999</v>
      </c>
      <c r="M26">
        <v>1</v>
      </c>
      <c r="N26">
        <f>ABS(K26)</f>
        <v>0.12916666667499999</v>
      </c>
      <c r="O26">
        <f>ABS(K27)</f>
        <v>0.133333333325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6.15</v>
      </c>
      <c r="E27">
        <v>0.3834525661</v>
      </c>
      <c r="F27">
        <v>0.66269271709999999</v>
      </c>
      <c r="J27">
        <f>D12/4</f>
        <v>0.22916666667499999</v>
      </c>
      <c r="K27">
        <f t="shared" ref="K27:K46" si="4">J27-J28</f>
        <v>-0.133333333325</v>
      </c>
      <c r="M27">
        <v>2</v>
      </c>
      <c r="N27">
        <f>ABS(K28)</f>
        <v>0.11666666675000004</v>
      </c>
      <c r="O27">
        <f>ABS(K29)</f>
        <v>0.16249999999999992</v>
      </c>
      <c r="P27" t="s">
        <v>85</v>
      </c>
      <c r="AE27">
        <v>3</v>
      </c>
      <c r="AG27" t="s">
        <v>77</v>
      </c>
      <c r="AH27">
        <f>AH24-((3/2)*AH9)</f>
        <v>13.304829694479494</v>
      </c>
      <c r="AI27">
        <f>AI24</f>
        <v>8.8073284982587249E-2</v>
      </c>
    </row>
    <row r="28" spans="2:35" x14ac:dyDescent="0.25">
      <c r="B28" s="8" t="s">
        <v>54</v>
      </c>
      <c r="C28">
        <v>7</v>
      </c>
      <c r="D28">
        <v>6.8</v>
      </c>
      <c r="E28">
        <v>-1.9457400419999999</v>
      </c>
      <c r="F28">
        <v>0.66054268959999995</v>
      </c>
      <c r="J28">
        <f>D13/4</f>
        <v>0.36249999999999999</v>
      </c>
      <c r="K28">
        <f t="shared" si="4"/>
        <v>-0.11666666675000004</v>
      </c>
      <c r="M28">
        <v>3</v>
      </c>
      <c r="N28">
        <f>ABS(K30)</f>
        <v>0.10833333325000005</v>
      </c>
      <c r="O28">
        <f>ABS(K31)</f>
        <v>0.15833333324999999</v>
      </c>
      <c r="P28">
        <f>H13</f>
        <v>11</v>
      </c>
      <c r="AG28" t="s">
        <v>78</v>
      </c>
      <c r="AH28">
        <f>AH27/AH24</f>
        <v>0.88083281729036222</v>
      </c>
      <c r="AI28">
        <f>SQRT((AI27/AH24)^2+((AH27*AI24/(AH24^2))^2))</f>
        <v>7.7702235486424125E-3</v>
      </c>
    </row>
    <row r="29" spans="2:35" x14ac:dyDescent="0.25">
      <c r="B29" s="5" t="s">
        <v>55</v>
      </c>
      <c r="C29">
        <v>7</v>
      </c>
      <c r="D29">
        <v>6.9166666670000003</v>
      </c>
      <c r="E29">
        <v>-1.7080244760000001</v>
      </c>
      <c r="F29">
        <v>0.66918541279999999</v>
      </c>
      <c r="J29">
        <f>D15/4</f>
        <v>0.47916666675000003</v>
      </c>
      <c r="K29">
        <f t="shared" si="4"/>
        <v>-0.16249999999999992</v>
      </c>
      <c r="M29">
        <v>4</v>
      </c>
      <c r="N29">
        <f>ABS(K32)</f>
        <v>0.12083333349999992</v>
      </c>
      <c r="O29">
        <f>ABS(K33)</f>
        <v>0.14583333325000014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7.1833333330000002</v>
      </c>
      <c r="E30">
        <v>-1.906202779</v>
      </c>
      <c r="F30">
        <v>0.67582144369999997</v>
      </c>
      <c r="J30">
        <f>D16/4</f>
        <v>0.64166666674999995</v>
      </c>
      <c r="K30">
        <f t="shared" si="4"/>
        <v>-0.10833333325000005</v>
      </c>
      <c r="M30">
        <v>5</v>
      </c>
      <c r="N30">
        <f>ABS(K34)</f>
        <v>0.11250000000000004</v>
      </c>
      <c r="O30">
        <f>ABS(K35)</f>
        <v>0.13749999999999996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7.8833333330000004</v>
      </c>
      <c r="E31">
        <v>-4.3421297259999996</v>
      </c>
      <c r="F31">
        <v>0.64371824</v>
      </c>
      <c r="J31">
        <f>D18/4</f>
        <v>0.75</v>
      </c>
      <c r="K31">
        <f t="shared" si="4"/>
        <v>-0.15833333324999999</v>
      </c>
      <c r="M31">
        <v>6</v>
      </c>
      <c r="N31">
        <f>ABS(K36)</f>
        <v>0.11250000000000004</v>
      </c>
      <c r="O31">
        <f>ABS(K37)</f>
        <v>0.16249999999999987</v>
      </c>
      <c r="R31" s="6" t="s">
        <v>17</v>
      </c>
      <c r="S31" s="5">
        <f>SUM(N26:O36)</f>
        <v>2.8541666674999999</v>
      </c>
      <c r="T31" s="5">
        <f>SQRT((P26^2)*10)</f>
        <v>1.8604085572798249E-2</v>
      </c>
      <c r="V31" s="6" t="s">
        <v>14</v>
      </c>
      <c r="W31" s="5">
        <f>AVERAGE(N26:N36)</f>
        <v>0.11553030322045457</v>
      </c>
      <c r="X31" s="11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8.0166666670000009</v>
      </c>
      <c r="E32">
        <v>-4.106568062</v>
      </c>
      <c r="F32">
        <v>0.65932627759999995</v>
      </c>
      <c r="J32">
        <f>D19/4</f>
        <v>0.90833333324999999</v>
      </c>
      <c r="K32">
        <f t="shared" si="4"/>
        <v>-0.12083333349999992</v>
      </c>
      <c r="M32">
        <v>7</v>
      </c>
      <c r="N32">
        <f>ABS(K38)</f>
        <v>9.5833333250000097E-2</v>
      </c>
      <c r="O32">
        <f>ABS(K39)</f>
        <v>0.17500000000000004</v>
      </c>
      <c r="R32" s="6" t="s">
        <v>19</v>
      </c>
      <c r="S32" s="5">
        <f>H13/S31</f>
        <v>3.8540145974148863</v>
      </c>
      <c r="T32" s="5">
        <f>(H13/(S31^2))*T31</f>
        <v>2.512131410739353E-2</v>
      </c>
      <c r="V32" s="6" t="s">
        <v>16</v>
      </c>
      <c r="W32" s="5">
        <f>AVERAGE(O26:O35)</f>
        <v>0.15833333320749998</v>
      </c>
      <c r="X32" s="11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8.3166666669999998</v>
      </c>
      <c r="E33">
        <v>-4.3328090660000003</v>
      </c>
      <c r="F33">
        <v>0.64812676489999999</v>
      </c>
      <c r="J33">
        <f>D21/4</f>
        <v>1.0291666667499999</v>
      </c>
      <c r="K33">
        <f t="shared" si="4"/>
        <v>-0.14583333325000014</v>
      </c>
      <c r="M33">
        <v>8</v>
      </c>
      <c r="N33">
        <f>ABS(K40)</f>
        <v>0.10833333349999985</v>
      </c>
      <c r="O33">
        <f>ABS(K41)</f>
        <v>0.1541666665000001</v>
      </c>
      <c r="P33" s="3"/>
      <c r="Q33" s="3"/>
    </row>
    <row r="34" spans="2:42" x14ac:dyDescent="0.25">
      <c r="B34" s="8" t="s">
        <v>54</v>
      </c>
      <c r="C34">
        <v>9</v>
      </c>
      <c r="D34">
        <v>8.9333333330000002</v>
      </c>
      <c r="E34">
        <v>-6.690014015</v>
      </c>
      <c r="F34">
        <v>0.63044617820000004</v>
      </c>
      <c r="J34">
        <f>D22/4</f>
        <v>1.175</v>
      </c>
      <c r="K34">
        <f t="shared" si="4"/>
        <v>-0.11250000000000004</v>
      </c>
      <c r="M34">
        <v>9</v>
      </c>
      <c r="N34">
        <f>ABS(K42)</f>
        <v>0.10833333350000007</v>
      </c>
      <c r="O34">
        <f>ABS(K43)</f>
        <v>0.17500000074999988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9.0500000000000007</v>
      </c>
      <c r="E35">
        <v>-6.4683829790000003</v>
      </c>
      <c r="F35">
        <v>0.64174641290000001</v>
      </c>
      <c r="J35">
        <f>D24/4</f>
        <v>1.2875000000000001</v>
      </c>
      <c r="K35">
        <f t="shared" si="4"/>
        <v>-0.13749999999999996</v>
      </c>
      <c r="M35">
        <v>10</v>
      </c>
      <c r="N35">
        <f>ABS(K44)</f>
        <v>0.125</v>
      </c>
      <c r="O35">
        <f>ABS(K45)</f>
        <v>0.17916666499999989</v>
      </c>
      <c r="P35" s="3"/>
      <c r="Q35" s="3"/>
    </row>
    <row r="36" spans="2:42" x14ac:dyDescent="0.25">
      <c r="B36" s="9" t="s">
        <v>56</v>
      </c>
      <c r="C36">
        <v>9</v>
      </c>
      <c r="D36">
        <v>9.3666666670000005</v>
      </c>
      <c r="E36">
        <v>-6.6901650979999996</v>
      </c>
      <c r="F36">
        <v>0.62353122480000001</v>
      </c>
      <c r="J36">
        <f>D25/4</f>
        <v>1.425</v>
      </c>
      <c r="K36">
        <f t="shared" si="4"/>
        <v>-0.11250000000000004</v>
      </c>
      <c r="M36">
        <v>11</v>
      </c>
      <c r="N36">
        <f>ABS(K46)</f>
        <v>0.13333333500000011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10.06666667</v>
      </c>
      <c r="E37">
        <v>-9.330127719</v>
      </c>
      <c r="F37">
        <v>0.64661980860000001</v>
      </c>
      <c r="J37">
        <f>D27/4</f>
        <v>1.5375000000000001</v>
      </c>
      <c r="K37">
        <f t="shared" si="4"/>
        <v>-0.16249999999999987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10.233333330000001</v>
      </c>
      <c r="E38">
        <v>-9.0859504500000003</v>
      </c>
      <c r="F38">
        <v>0.63436658869999996</v>
      </c>
      <c r="J38">
        <f>D28/4</f>
        <v>1.7</v>
      </c>
      <c r="K38">
        <f t="shared" si="4"/>
        <v>-9.5833333250000097E-2</v>
      </c>
      <c r="Q38">
        <f>V15</f>
        <v>1.7229415188950572</v>
      </c>
      <c r="R38">
        <f t="shared" ref="Q38:R47" si="5">W15</f>
        <v>1.3293590699263216E-2</v>
      </c>
      <c r="S38">
        <f>D13/4-D10/4</f>
        <v>0.26249999999999996</v>
      </c>
      <c r="T38">
        <f>$P$26</f>
        <v>5.8831284194720748E-3</v>
      </c>
      <c r="V38">
        <f>Q38/S38</f>
        <v>6.5635867386478379</v>
      </c>
      <c r="W38">
        <f>SQRT(((1/S38)*R38)^2+((Q38/(S38^2))*T38)^2)</f>
        <v>0.15557571324112901</v>
      </c>
      <c r="Y38" s="6" t="s">
        <v>94</v>
      </c>
      <c r="Z38" s="6"/>
      <c r="AA38" s="5">
        <f>AVERAGE(V38:V47)</f>
        <v>7.5058778605391252</v>
      </c>
      <c r="AB38" s="12">
        <f>SQRT(SUM(W38^2+W39^2+W40^2+W41^2+W42^2+W43^2+W44^2+W45^2+W46^2+W47^2)/(H13^2))</f>
        <v>4.7713176789068154E-2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10.56666667</v>
      </c>
      <c r="E39">
        <v>-9.3260213610000005</v>
      </c>
      <c r="F39">
        <v>0.62346924199999998</v>
      </c>
      <c r="J39">
        <f>D30/4</f>
        <v>1.7958333332500001</v>
      </c>
      <c r="K39">
        <f t="shared" si="4"/>
        <v>-0.17500000000000004</v>
      </c>
      <c r="Q39">
        <f t="shared" si="5"/>
        <v>2.0571878889908088</v>
      </c>
      <c r="R39">
        <f t="shared" si="5"/>
        <v>1.0662607137744791E-2</v>
      </c>
      <c r="S39">
        <f>D16/4-D13/4</f>
        <v>0.27916666674999996</v>
      </c>
      <c r="T39">
        <f t="shared" ref="T39:T47" si="6">$P$26</f>
        <v>5.8831284194720748E-3</v>
      </c>
      <c r="V39">
        <f t="shared" ref="V39:V47" si="7">Q39/S39</f>
        <v>7.3690312419464714</v>
      </c>
      <c r="W39">
        <f t="shared" ref="W39:W47" si="8">SQRT(((1/S39)*R39)^2+((Q39/(S39^2))*T39)^2)</f>
        <v>0.15992214960659856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11.28333333</v>
      </c>
      <c r="E40">
        <v>-11.760689279999999</v>
      </c>
      <c r="F40">
        <v>0.64899064979999999</v>
      </c>
      <c r="J40">
        <f>D31/4</f>
        <v>1.9708333332500001</v>
      </c>
      <c r="K40">
        <f t="shared" si="4"/>
        <v>-0.10833333349999985</v>
      </c>
      <c r="Q40">
        <f t="shared" si="5"/>
        <v>1.931220200951655</v>
      </c>
      <c r="R40">
        <f t="shared" si="5"/>
        <v>7.8604118377613805E-3</v>
      </c>
      <c r="S40">
        <f>D19/4-D16/4</f>
        <v>0.26666666650000004</v>
      </c>
      <c r="T40">
        <f t="shared" si="6"/>
        <v>5.8831284194720748E-3</v>
      </c>
      <c r="V40">
        <f t="shared" si="7"/>
        <v>7.2420757580950026</v>
      </c>
      <c r="W40">
        <f t="shared" si="8"/>
        <v>0.16246905060158762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11.43333333</v>
      </c>
      <c r="E41">
        <v>-11.589918989999999</v>
      </c>
      <c r="F41">
        <v>0.65448387330000002</v>
      </c>
      <c r="J41">
        <f>D33/4</f>
        <v>2.0791666667499999</v>
      </c>
      <c r="K41">
        <f t="shared" si="4"/>
        <v>-0.1541666665000001</v>
      </c>
      <c r="Q41">
        <f t="shared" si="5"/>
        <v>2.0980601656579565</v>
      </c>
      <c r="R41">
        <f t="shared" si="5"/>
        <v>5.110445087286147E-3</v>
      </c>
      <c r="S41">
        <f>D22/4-D19/4</f>
        <v>0.26666666675000006</v>
      </c>
      <c r="T41">
        <f t="shared" si="6"/>
        <v>5.8831284194720748E-3</v>
      </c>
      <c r="V41">
        <f t="shared" si="7"/>
        <v>7.867725618758671</v>
      </c>
      <c r="W41">
        <f t="shared" si="8"/>
        <v>0.17463038644590981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11.81666667</v>
      </c>
      <c r="E42">
        <v>-11.79471008</v>
      </c>
      <c r="F42">
        <v>0.67510089390000005</v>
      </c>
      <c r="J42">
        <f>D34/4</f>
        <v>2.2333333332500001</v>
      </c>
      <c r="K42">
        <f t="shared" si="4"/>
        <v>-0.10833333350000007</v>
      </c>
      <c r="Q42">
        <f t="shared" si="5"/>
        <v>1.8840352082041116</v>
      </c>
      <c r="R42">
        <f t="shared" si="5"/>
        <v>2.4658217299810769E-3</v>
      </c>
      <c r="S42">
        <f>D25/4-D22/4</f>
        <v>0.25</v>
      </c>
      <c r="T42">
        <f t="shared" si="6"/>
        <v>5.8831284194720748E-3</v>
      </c>
      <c r="V42">
        <f t="shared" si="7"/>
        <v>7.5361408328164465</v>
      </c>
      <c r="W42">
        <f t="shared" si="8"/>
        <v>0.17761840663416167</v>
      </c>
      <c r="Y42" s="13" t="s">
        <v>96</v>
      </c>
      <c r="Z42" s="13"/>
      <c r="AA42" s="11">
        <f>ABS($X$17*100)</f>
        <v>204.23243434395687</v>
      </c>
      <c r="AB42" s="11">
        <f>$Y$17</f>
        <v>8.4449582103607052E-3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2.3416666667500001</v>
      </c>
      <c r="K43">
        <f t="shared" si="4"/>
        <v>-0.17500000074999988</v>
      </c>
      <c r="Q43">
        <f t="shared" si="5"/>
        <v>2.0255014667633029</v>
      </c>
      <c r="R43">
        <f t="shared" si="5"/>
        <v>1.5981943731143908E-3</v>
      </c>
      <c r="S43">
        <f>D28/4-D25/4</f>
        <v>0.27499999999999991</v>
      </c>
      <c r="T43">
        <f t="shared" si="6"/>
        <v>5.8831284194720748E-3</v>
      </c>
      <c r="V43">
        <f t="shared" si="7"/>
        <v>7.3654598791392853</v>
      </c>
      <c r="W43">
        <f t="shared" si="8"/>
        <v>0.15767785125209582</v>
      </c>
      <c r="Y43" s="13" t="s">
        <v>97</v>
      </c>
      <c r="Z43" s="13"/>
      <c r="AA43" s="11">
        <f>ABS($W$31)</f>
        <v>0.11553030322045457</v>
      </c>
      <c r="AB43" s="11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2.5166666675</v>
      </c>
      <c r="K44">
        <f t="shared" si="4"/>
        <v>-0.125</v>
      </c>
      <c r="Q44">
        <f t="shared" si="5"/>
        <v>2.1127159042501082</v>
      </c>
      <c r="R44">
        <f t="shared" si="5"/>
        <v>3.9224979157663599E-3</v>
      </c>
      <c r="S44">
        <f>D31/4-D28/4</f>
        <v>0.27083333325000014</v>
      </c>
      <c r="T44">
        <f t="shared" si="6"/>
        <v>5.8831284194720748E-3</v>
      </c>
      <c r="V44">
        <f t="shared" si="7"/>
        <v>7.8007971873237176</v>
      </c>
      <c r="W44">
        <f t="shared" si="8"/>
        <v>0.17006922543074082</v>
      </c>
      <c r="Y44" s="13" t="s">
        <v>98</v>
      </c>
      <c r="Z44" s="13"/>
      <c r="AA44" s="11">
        <f>ABS($W$32)</f>
        <v>0.15833333320749998</v>
      </c>
      <c r="AB44" s="11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2.6416666675</v>
      </c>
      <c r="K45">
        <f t="shared" si="4"/>
        <v>-0.17916666499999989</v>
      </c>
      <c r="Q45">
        <f t="shared" si="5"/>
        <v>2.0803640872595137</v>
      </c>
      <c r="R45">
        <f t="shared" si="5"/>
        <v>6.7549792082532761E-3</v>
      </c>
      <c r="S45">
        <f>D34/4-D31/4</f>
        <v>0.26249999999999996</v>
      </c>
      <c r="T45">
        <f t="shared" si="6"/>
        <v>5.8831284194720748E-3</v>
      </c>
      <c r="V45">
        <f t="shared" si="7"/>
        <v>7.9251965228933869</v>
      </c>
      <c r="W45">
        <f t="shared" si="8"/>
        <v>0.17947327735233992</v>
      </c>
      <c r="Y45" s="13" t="s">
        <v>99</v>
      </c>
      <c r="Z45" s="13"/>
      <c r="AA45" s="5">
        <f>ABS($S$31)</f>
        <v>2.8541666674999999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>D40/4</f>
        <v>2.8208333324999999</v>
      </c>
      <c r="K46">
        <f t="shared" si="4"/>
        <v>-0.13333333500000011</v>
      </c>
      <c r="Q46">
        <f>V23</f>
        <v>2.305639329928538</v>
      </c>
      <c r="R46">
        <f t="shared" si="5"/>
        <v>9.8322329307349784E-3</v>
      </c>
      <c r="S46">
        <f>D37/4-D34/4</f>
        <v>0.28333333424999996</v>
      </c>
      <c r="T46">
        <f t="shared" si="6"/>
        <v>5.8831284194720748E-3</v>
      </c>
      <c r="V46">
        <f t="shared" si="7"/>
        <v>8.1375505498910012</v>
      </c>
      <c r="W46">
        <f t="shared" si="8"/>
        <v>0.17249463617307209</v>
      </c>
      <c r="Y46" s="13" t="s">
        <v>100</v>
      </c>
      <c r="Z46" s="13"/>
      <c r="AA46" s="5">
        <f>ABS($S$32)</f>
        <v>3.8540145974148863</v>
      </c>
      <c r="AB46" s="5">
        <f>$T$32</f>
        <v>2.512131410739353E-2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2.9541666675</v>
      </c>
      <c r="Q47">
        <f>V24</f>
        <v>2.2055776634946351</v>
      </c>
      <c r="R47">
        <f t="shared" si="5"/>
        <v>1.2982167899812451E-2</v>
      </c>
      <c r="S47">
        <f>D40/4-D37/4</f>
        <v>0.30416666499999989</v>
      </c>
      <c r="T47">
        <f t="shared" si="6"/>
        <v>5.8831284194720748E-3</v>
      </c>
      <c r="V47">
        <f t="shared" si="7"/>
        <v>7.2512142758794296</v>
      </c>
      <c r="W47">
        <f t="shared" si="8"/>
        <v>0.14660202527782545</v>
      </c>
      <c r="Y47" s="13" t="s">
        <v>92</v>
      </c>
      <c r="Z47" s="13"/>
      <c r="AA47" s="5">
        <f>ABS($AA$38)</f>
        <v>7.5058778605391252</v>
      </c>
      <c r="AB47" s="5">
        <f>$AB$38</f>
        <v>4.7713176789068154E-2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2019-09-04T11:29:17Z</dcterms:modified>
</cp:coreProperties>
</file>