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B2BDED2E-6077-4D49-9577-57C11B2F87AD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R41" i="1"/>
  <c r="Q41" i="1"/>
  <c r="W41" i="1" s="1"/>
  <c r="T40" i="1"/>
  <c r="S40" i="1"/>
  <c r="W40" i="1" s="1"/>
  <c r="R40" i="1"/>
  <c r="Q40" i="1"/>
  <c r="V40" i="1" s="1"/>
  <c r="T39" i="1"/>
  <c r="S39" i="1"/>
  <c r="R39" i="1"/>
  <c r="Q39" i="1"/>
  <c r="W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V38" i="1"/>
  <c r="X31" i="1"/>
  <c r="AB43" i="1" s="1"/>
  <c r="AA45" i="1"/>
  <c r="S32" i="1"/>
  <c r="AA46" i="1" s="1"/>
  <c r="V39" i="1"/>
  <c r="V41" i="1"/>
  <c r="AA38" i="1" l="1"/>
  <c r="AA47" i="1" s="1"/>
  <c r="Y17" i="1" l="1"/>
  <c r="X17" i="1"/>
  <c r="U11" i="1"/>
  <c r="T11" i="1"/>
  <c r="U24" i="1" l="1"/>
  <c r="H13" i="1" l="1"/>
  <c r="P26" i="1" l="1"/>
  <c r="AI18" i="1" l="1"/>
  <c r="AH18" i="1"/>
  <c r="AI15" i="1"/>
  <c r="AH15" i="1"/>
  <c r="AI11" i="1"/>
  <c r="AH11" i="1"/>
  <c r="AI10" i="1"/>
  <c r="AI16" i="1" s="1"/>
  <c r="AI17" i="1" s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5" i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19" i="1" l="1"/>
  <c r="T17" i="1"/>
  <c r="T15" i="1"/>
  <c r="T18" i="1"/>
  <c r="T20" i="1"/>
  <c r="T24" i="1"/>
  <c r="T22" i="1"/>
  <c r="T16" i="1"/>
  <c r="U16" i="1" s="1"/>
  <c r="T23" i="1"/>
  <c r="V23" i="1" s="1"/>
  <c r="T21" i="1"/>
  <c r="V21" i="1" s="1"/>
  <c r="AI25" i="1"/>
  <c r="AA25" i="1"/>
  <c r="L4" i="1"/>
  <c r="AB20" i="1"/>
  <c r="V15" i="1" l="1"/>
  <c r="V18" i="1"/>
  <c r="V20" i="1"/>
  <c r="U19" i="1"/>
  <c r="V19" i="1"/>
  <c r="U18" i="1"/>
  <c r="W18" i="1" s="1"/>
  <c r="U21" i="1"/>
  <c r="U15" i="1"/>
  <c r="W15" i="1" s="1"/>
  <c r="U23" i="1"/>
  <c r="W23" i="1" s="1"/>
  <c r="U17" i="1"/>
  <c r="V17" i="1"/>
  <c r="V16" i="1"/>
  <c r="U22" i="1"/>
  <c r="V22" i="1"/>
  <c r="U20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17" i="1" l="1"/>
  <c r="W20" i="1"/>
  <c r="W22" i="1"/>
  <c r="W16" i="1"/>
  <c r="W21" i="1"/>
  <c r="W19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<sst xmlns="http://schemas.openxmlformats.org/spreadsheetml/2006/main" count="160" uniqueCount="101">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</sst>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2" sqref="P47:W52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24.403181539999999</v>
      </c>
      <c r="M3">
        <v>0.01</v>
      </c>
      <c r="N3" t="s">
        <v>38</v>
      </c>
    </row>
    <row r="4" spans="1:35" x14ac:dyDescent="0.25">
      <c r="D4">
        <v>0</v>
      </c>
      <c r="E4">
        <v>12.20077614</v>
      </c>
      <c r="F4">
        <v>0.54514166470000003</v>
      </c>
      <c r="H4" s="11" t="s">
        <v>7</v>
      </c>
      <c r="I4" s="11"/>
      <c r="J4" s="11"/>
      <c r="K4" s="11"/>
      <c r="L4">
        <f>AA20</f>
        <v>6.7614476506003909</v>
      </c>
      <c r="M4">
        <f>AB20</f>
        <v>0.10555448674896105</v>
      </c>
      <c r="P4" t="s">
        <v>13</v>
      </c>
    </row>
    <row r="5" spans="1:35" x14ac:dyDescent="0.25">
      <c r="D5">
        <v>3.3333333329999999E-2</v>
      </c>
      <c r="E5">
        <v>-12.2024054</v>
      </c>
      <c r="F5">
        <v>0.54468646590000003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24.403181539999999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1.1000000000000001</v>
      </c>
      <c r="E10">
        <v>9.9759533630000004</v>
      </c>
      <c r="F10">
        <v>0.62582867080000004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12.201590769999999</v>
      </c>
      <c r="AB10">
        <f>AB9</f>
        <v>0.01</v>
      </c>
      <c r="AE10" t="s">
        <v>65</v>
      </c>
      <c r="AH10">
        <f>L3</f>
        <v>24.403181539999999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1.266666667</v>
      </c>
      <c r="E11">
        <v>10.259769159999999</v>
      </c>
      <c r="F11">
        <v>0.61852684830000004</v>
      </c>
      <c r="G11" t="s">
        <v>57</v>
      </c>
      <c r="H11">
        <f>M3</f>
        <v>0.01</v>
      </c>
      <c r="K11">
        <f>ABS(E11-E14)</f>
        <v>2.5093930539999993</v>
      </c>
      <c r="L11">
        <f>SQRT((H11^2)+(H11^2))</f>
        <v>1.4142135623730951E-2</v>
      </c>
      <c r="N11">
        <f>($L$4-$L$5)*(E11/$L$4)</f>
        <v>9.334159806647353</v>
      </c>
      <c r="O11">
        <f>SQRT(((E11/$L$4)*$M$4)^2+((E11/$L$4)*$M$5)^2+(($L$4-$L$5)*$H$11)^2+(((($L$5-$L$4)*E11)/($L$4^2))*$M$4)^2)</f>
        <v>0.22510291898683643</v>
      </c>
      <c r="Q11">
        <f>N11-N12</f>
        <v>2.2830022214385624</v>
      </c>
      <c r="R11">
        <f>SQRT((O11^2)+(O12^2))</f>
        <v>0.28497653085201813</v>
      </c>
      <c r="T11" s="5">
        <f>AVERAGE(Q11:Q19)</f>
        <v>2.1742321138421357</v>
      </c>
      <c r="U11" s="5">
        <f>SQRT(((R11^2)+(R12^2)+(R13^2)+(R14^2)+(R15^2)+(R16^2)+(R17^2)+(R18^2)+(R19^2))/($H$13-1))</f>
        <v>0.20729269686382118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1.6166666670000001</v>
      </c>
      <c r="E12">
        <v>9.9830541030000006</v>
      </c>
      <c r="F12">
        <v>0.58788652620000004</v>
      </c>
      <c r="G12" t="s">
        <v>58</v>
      </c>
      <c r="H12">
        <f>L6</f>
        <v>4.1599999999999996E-3</v>
      </c>
      <c r="K12">
        <f>ABS(E14-E17)</f>
        <v>2.3203857240000003</v>
      </c>
      <c r="L12" s="1"/>
      <c r="N12">
        <f>($L$4-$L$5)*(E14/$L$4)</f>
        <v>7.0511575852087907</v>
      </c>
      <c r="O12">
        <f>SQRT(((E14/$L$4)*$M$4)^2+((E14/$L$4)*$M$5)^2+(($L$4-$L$5)*$H$11)^2+(((($L$5-$L$4)*E14)/($L$4^2))*$M$4)^2)</f>
        <v>0.17475782958155839</v>
      </c>
      <c r="Q12">
        <f t="shared" ref="Q12:Q19" si="0">N12-N13</f>
        <v>2.1110466349789805</v>
      </c>
      <c r="R12">
        <f t="shared" ref="R12:R19" si="1">SQRT((O12^2)+(O13^2))</f>
        <v>0.2178480158968481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2.2000000000000002</v>
      </c>
      <c r="E13">
        <v>7.5079121469999999</v>
      </c>
      <c r="F13">
        <v>0.62990915780000001</v>
      </c>
      <c r="G13" t="s">
        <v>39</v>
      </c>
      <c r="H13" s="4">
        <f>C39</f>
        <v>10</v>
      </c>
      <c r="K13">
        <f>ABS(E17-E20)</f>
        <v>2.5284579089999997</v>
      </c>
      <c r="L13" s="1"/>
      <c r="N13">
        <f>($L$4-$L$5)*(E17/$L$4)</f>
        <v>4.9401109502298102</v>
      </c>
      <c r="O13">
        <f>SQRT(((E17/$L$4)*$M$4)^2+((E17/$L$4)*$M$5)^2+(($L$4-$L$5)*$H$11)^2+(((($L$5-$L$4)*E17)/($L$4^2))*$M$4)^2)</f>
        <v>0.13006713278202289</v>
      </c>
      <c r="Q13">
        <f t="shared" si="0"/>
        <v>2.3003470954299137</v>
      </c>
      <c r="R13">
        <f t="shared" si="1"/>
        <v>0.15636982068804034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2.4</v>
      </c>
      <c r="E14">
        <v>7.750376106</v>
      </c>
      <c r="F14">
        <v>0.64583217500000001</v>
      </c>
      <c r="K14">
        <f>ABS(E20-E23)</f>
        <v>2.251977321</v>
      </c>
      <c r="L14" s="1"/>
      <c r="N14">
        <f>($L$4-$L$5)*(E20/$L$4)</f>
        <v>2.6397638547998965</v>
      </c>
      <c r="O14">
        <f>SQRT(((E20/$L$4)*$M$4)^2+((E20/$L$4)*$M$5)^2+(($L$4-$L$5)*$H$11)^2+(((($L$5-$L$4)*E20)/($L$4^2))*$M$4)^2)</f>
        <v>8.6798973449422265E-2</v>
      </c>
      <c r="Q14">
        <f t="shared" si="0"/>
        <v>2.0488098579363734</v>
      </c>
      <c r="R14">
        <f t="shared" si="1"/>
        <v>0.10726616198349707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2.2015907699999993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2.6666666669999999</v>
      </c>
      <c r="E15">
        <v>7.4888941820000001</v>
      </c>
      <c r="F15">
        <v>0.62257395189999998</v>
      </c>
      <c r="K15">
        <f>ABS(E26-E23)</f>
        <v>2.369823056</v>
      </c>
      <c r="L15" s="1"/>
      <c r="N15">
        <f>($L$4-$L$5)*(E23/$L$4)</f>
        <v>0.59095399686352323</v>
      </c>
      <c r="O15">
        <f>SQRT(((E23/$L$4)*$M$4)^2+((E23/$L$4)*$M$5)^2+(($L$4-$L$5)*$H$11)^2+(((($L$5-$L$4)*E23)/($L$4^2))*$M$4)^2)</f>
        <v>6.3023548890841746E-2</v>
      </c>
      <c r="Q15">
        <f t="shared" si="0"/>
        <v>2.1560238610847455</v>
      </c>
      <c r="R15">
        <f t="shared" si="1"/>
        <v>9.5258441940834715E-2</v>
      </c>
      <c r="T15">
        <f>E11*$AH$28</f>
        <v>8.8057670075118537</v>
      </c>
      <c r="U15">
        <f>(SQRT(($M$3/E11)^2+($AI$28/$AH$28^2)))/100*T15</f>
        <v>8.1888424522554969E-3</v>
      </c>
      <c r="V15">
        <f>T15-T16</f>
        <v>2.1537648868303192</v>
      </c>
      <c r="W15">
        <f>SQRT(U15^2+U16^2)</f>
        <v>1.0262870447493385E-2</v>
      </c>
      <c r="Z15" t="s">
        <v>26</v>
      </c>
      <c r="AA15">
        <f>AA14/AA13</f>
        <v>1.8045825983606552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3.233333333</v>
      </c>
      <c r="E16">
        <v>5.1117828129999996</v>
      </c>
      <c r="F16">
        <v>0.63309867490000005</v>
      </c>
      <c r="K16">
        <f>ABS(E29-E26)</f>
        <v>2.3623940640000001</v>
      </c>
      <c r="L16" s="1"/>
      <c r="N16">
        <f>($L$4-$L$5)*(E26/$L$4)</f>
        <v>-1.5650698642212224</v>
      </c>
      <c r="O16">
        <f>SQRT(((E26/$L$4)*$M$4)^2+((E26/$L$4)*$M$5)^2+(($L$4-$L$5)*$H$11)^2+(((($L$5-$L$4)*E26)/($L$4^2))*$M$4)^2)</f>
        <v>7.1429707028652006E-2</v>
      </c>
      <c r="Q16">
        <f t="shared" si="0"/>
        <v>2.1492650931778954</v>
      </c>
      <c r="R16">
        <f t="shared" si="1"/>
        <v>0.1277134579624907</v>
      </c>
      <c r="T16">
        <f>E14*$AH$28</f>
        <v>6.6520021206815345</v>
      </c>
      <c r="U16">
        <f>(SQRT(($M$3/E14)^2+($AI$28/$AH$28^2)))/100*T16</f>
        <v>6.1862241403113786E-3</v>
      </c>
      <c r="V16">
        <f t="shared" ref="V16:V23" si="2">T16-T17</f>
        <v>1.9915434484396055</v>
      </c>
      <c r="W16">
        <f t="shared" ref="W16:W23" si="3">SQRT(U16^2+U17^2)</f>
        <v>7.5536615336755739E-3</v>
      </c>
      <c r="X16" s="6" t="s">
        <v>83</v>
      </c>
      <c r="Y16" s="6" t="s">
        <v>84</v>
      </c>
      <c r="Z16" t="s">
        <v>27</v>
      </c>
      <c r="AA16">
        <f>ATAN(AA14/AA13)</f>
        <v>1.0647765249295507</v>
      </c>
      <c r="AB16">
        <f>(ABS(1/(1+AA15)))*AB15</f>
        <v>2.9226171895477735E-3</v>
      </c>
      <c r="AG16" t="s">
        <v>69</v>
      </c>
      <c r="AH16">
        <f>AH10/2</f>
        <v>12.201590769999999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3.3666666670000001</v>
      </c>
      <c r="E17">
        <v>5.4299903819999997</v>
      </c>
      <c r="F17">
        <v>0.65186866470000004</v>
      </c>
      <c r="K17">
        <f>ABS(E32-E29)</f>
        <v>2.4644439519999999</v>
      </c>
      <c r="L17" s="1"/>
      <c r="N17">
        <f>($L$4-$L$5)*(E29/$L$4)</f>
        <v>-3.7143349573991178</v>
      </c>
      <c r="O17">
        <f>SQRT(((E29/$L$4)*$M$4)^2+((E29/$L$4)*$M$5)^2+(($L$4-$L$5)*$H$11)^2+(((($L$5-$L$4)*E29)/($L$4^2))*$M$4)^2)</f>
        <v>0.10587031830753046</v>
      </c>
      <c r="Q17">
        <f t="shared" si="0"/>
        <v>2.2421083090424578</v>
      </c>
      <c r="R17">
        <f t="shared" si="1"/>
        <v>0.18462327845964502</v>
      </c>
      <c r="T17">
        <f>E17*$AH$28</f>
        <v>4.660458672241929</v>
      </c>
      <c r="U17">
        <f>(SQRT(($M$3/E17)^2+($AI$28/$AH$28^2)))/100*T17</f>
        <v>4.3345626597338241E-3</v>
      </c>
      <c r="V17">
        <f t="shared" si="2"/>
        <v>2.1701278934968364</v>
      </c>
      <c r="W17">
        <f t="shared" si="3"/>
        <v>4.915121541951107E-3</v>
      </c>
      <c r="X17" s="5">
        <f>AVERAGE(V15:V23)</f>
        <v>2.0511520920296551</v>
      </c>
      <c r="Y17" s="5">
        <f>SQRT(((W15^2)+(W16^2)+(W17^2)+(W18^2)+(W19^2)+(W20^2)+(W21^2)+(W22^2)+(W23^2))/($H$13-1))</f>
        <v>7.1162204199069021E-3</v>
      </c>
      <c r="Z17" t="s">
        <v>28</v>
      </c>
      <c r="AA17">
        <f>SQRT((AA14^2)+(AA13^2))</f>
        <v>2.5170224310778777</v>
      </c>
      <c r="AB17">
        <f>SQRT(((ABS(AA13*(AA13^2+AA14^2)))*AB13)^2+((ABS(AA14*(AA13^2+AA14^2)))*AB14)^2)</f>
        <v>0.13947962388118185</v>
      </c>
      <c r="AG17" t="s">
        <v>70</v>
      </c>
      <c r="AH17">
        <f>(AH16)-AH15</f>
        <v>2.2015907699999993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3.7166666670000001</v>
      </c>
      <c r="E18">
        <v>5.1423428580000001</v>
      </c>
      <c r="F18">
        <v>0.6554325446</v>
      </c>
      <c r="K18">
        <f>ABS(E35-E32)</f>
        <v>2.44561356</v>
      </c>
      <c r="N18">
        <f>($L$4-$L$5)*(E32/$L$4)</f>
        <v>-5.9564432664415756</v>
      </c>
      <c r="O18">
        <f>SQRT(((E32/$L$4)*$M$4)^2+((E32/$L$4)*$M$5)^2+(($L$4-$L$5)*$H$11)^2+(((($L$5-$L$4)*E32)/($L$4^2))*$M$4)^2)</f>
        <v>0.15125220874635123</v>
      </c>
      <c r="Q18">
        <f t="shared" si="0"/>
        <v>2.22497674541673</v>
      </c>
      <c r="R18">
        <f t="shared" si="1"/>
        <v>0.25036530291810782</v>
      </c>
      <c r="T18">
        <f>E20*$AH$28</f>
        <v>2.4903307787450926</v>
      </c>
      <c r="U18">
        <f>(SQRT(($M$3/E20)^2+($AI$28/$AH$28^2)))/100*T18</f>
        <v>2.3173230937858155E-3</v>
      </c>
      <c r="V18">
        <f t="shared" si="2"/>
        <v>1.9328298020817005</v>
      </c>
      <c r="W18">
        <f t="shared" si="3"/>
        <v>2.3761536848557062E-3</v>
      </c>
      <c r="Z18" t="s">
        <v>29</v>
      </c>
      <c r="AA18">
        <f>AA17/AA14</f>
        <v>1.1432744292790973</v>
      </c>
      <c r="AB18">
        <f>(((AB17/AA17)*100+(AB14/AA14)*100)/100)*AA18</f>
        <v>6.8546966234770718E-2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4.3</v>
      </c>
      <c r="E19">
        <v>2.6365470709999999</v>
      </c>
      <c r="F19">
        <v>0.66755163480000002</v>
      </c>
      <c r="K19">
        <f>ABS(E38-E35)</f>
        <v>2.2560435099999996</v>
      </c>
      <c r="N19">
        <f>($L$4-$L$5)*(E35/$L$4)</f>
        <v>-8.1814200118583056</v>
      </c>
      <c r="O19">
        <f>SQRT(((E35/$L$4)*$M$4)^2+((E35/$L$4)*$M$5)^2+(($L$4-$L$5)*$H$11)^2+(((($L$5-$L$4)*E35)/($L$4^2))*$M$4)^2)</f>
        <v>0.19951329342834798</v>
      </c>
      <c r="Q19">
        <f t="shared" si="0"/>
        <v>2.0525092060735624</v>
      </c>
      <c r="R19">
        <f t="shared" si="1"/>
        <v>0.31615184658983791</v>
      </c>
      <c r="T19">
        <f>E23*$AH$28</f>
        <v>0.55750097666339193</v>
      </c>
      <c r="U19">
        <f>(SQRT(($M$3/E23)^2+($AI$28/$AH$28^2)))/100*T19</f>
        <v>5.2547122952668489E-4</v>
      </c>
      <c r="V19">
        <f t="shared" si="2"/>
        <v>2.0339745811752472</v>
      </c>
      <c r="W19">
        <f t="shared" si="3"/>
        <v>1.4725825358022104E-3</v>
      </c>
      <c r="Z19" t="s">
        <v>30</v>
      </c>
      <c r="AA19">
        <f>1/AA15</f>
        <v>0.55414476506003907</v>
      </c>
      <c r="AB19">
        <f>AB15</f>
        <v>8.1967213114754103E-3</v>
      </c>
      <c r="AG19" t="s">
        <v>72</v>
      </c>
      <c r="AH19">
        <f>AH17/AH18</f>
        <v>0.91732948749999976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4.4666666670000001</v>
      </c>
      <c r="E20">
        <v>2.9015324730000001</v>
      </c>
      <c r="F20">
        <v>0.66805394969999998</v>
      </c>
      <c r="K20">
        <f>ABS(E41-E38)</f>
        <v>11.248762989999999</v>
      </c>
      <c r="N20">
        <f>($L$4-$L$5)*(E38/$L$4)</f>
        <v>-10.233929217931868</v>
      </c>
      <c r="O20">
        <f>SQRT(((E38/$L$4)*$M$4)^2+((E38/$L$4)*$M$5)^2+(($L$4-$L$5)*$H$11)^2+(((($L$5-$L$4)*E38)/($L$4^2))*$M$4)^2)</f>
        <v>0.24524770304232887</v>
      </c>
      <c r="T20">
        <f>E26*$AH$28</f>
        <v>-1.4764736045118554</v>
      </c>
      <c r="U20">
        <f>(SQRT(($M$3/E26)^2+($AI$28/$AH$28^2)))/100*T20</f>
        <v>-1.3756377836078007E-3</v>
      </c>
      <c r="V20">
        <f t="shared" si="2"/>
        <v>2.0275984169913865</v>
      </c>
      <c r="W20">
        <f t="shared" si="3"/>
        <v>3.5379260957793487E-3</v>
      </c>
      <c r="Z20" t="s">
        <v>31</v>
      </c>
      <c r="AA20">
        <f>AA10*AA19</f>
        <v>6.7614476506003909</v>
      </c>
      <c r="AB20">
        <f>(((AB10/AA10)*100+(AB19/AA19)*100)/100)*AA20</f>
        <v>0.10555448674896105</v>
      </c>
      <c r="AG20" t="s">
        <v>73</v>
      </c>
      <c r="AH20">
        <f>ATAN(AH19)</f>
        <v>0.74230732345413686</v>
      </c>
      <c r="AI20">
        <f>(ABS(1/(1+AH19)))*AI19</f>
        <v>2.1731615217056776E-3</v>
      </c>
    </row>
    <row r="21" spans="2:35" x14ac:dyDescent="0.25">
      <c r="B21" s="9" t="s">
        <v>56</v>
      </c>
      <c r="C21">
        <v>4</v>
      </c>
      <c r="D21">
        <v>4.7833333329999999</v>
      </c>
      <c r="E21">
        <v>2.6027180140000001</v>
      </c>
      <c r="F21">
        <v>0.68689785240000001</v>
      </c>
      <c r="T21">
        <f>E29*$AH$28</f>
        <v>-3.5040720215032422</v>
      </c>
      <c r="U21">
        <f>(SQRT(($M$3/E29)^2+($AI$28/$AH$28^2)))/100*T21</f>
        <v>-3.2595309091197652E-3</v>
      </c>
      <c r="V21">
        <f t="shared" si="2"/>
        <v>2.115185917534204</v>
      </c>
      <c r="W21">
        <f t="shared" si="3"/>
        <v>6.159185717928623E-3</v>
      </c>
      <c r="Z21" t="s">
        <v>32</v>
      </c>
      <c r="AA21">
        <f>AA10*AA18</f>
        <v>13.94976672386885</v>
      </c>
      <c r="AB21">
        <f>(((AB10/AA10)*100+(AB18/AA18)*100)/100)*AA21</f>
        <v>0.84781477481447098</v>
      </c>
    </row>
    <row r="22" spans="2:35" x14ac:dyDescent="0.25">
      <c r="B22" s="8" t="s">
        <v>54</v>
      </c>
      <c r="C22">
        <v>5</v>
      </c>
      <c r="D22">
        <v>5.266666667</v>
      </c>
      <c r="E22">
        <v>0.42639051729999999</v>
      </c>
      <c r="F22">
        <v>0.71007658139999996</v>
      </c>
      <c r="T22">
        <f>E32*$AH$28</f>
        <v>-5.6192579390374462</v>
      </c>
      <c r="U22">
        <f>(SQRT(($M$3/E32)^2+($AI$28/$AH$28^2)))/100*T22</f>
        <v>-5.2259953081139291E-3</v>
      </c>
      <c r="V22">
        <f t="shared" si="2"/>
        <v>2.099024146053166</v>
      </c>
      <c r="W22">
        <f t="shared" si="3"/>
        <v>8.878620263727488E-3</v>
      </c>
      <c r="AE22">
        <v>2</v>
      </c>
      <c r="AG22" t="s">
        <v>74</v>
      </c>
      <c r="AH22">
        <f>AH18/AH17</f>
        <v>1.0901208492984373</v>
      </c>
      <c r="AI22">
        <f>SQRT((AI17*(AH18/(AH17^2)))^2)</f>
        <v>4.9515144419797772E-3</v>
      </c>
    </row>
    <row r="23" spans="2:35" x14ac:dyDescent="0.25">
      <c r="B23" s="5" t="s">
        <v>55</v>
      </c>
      <c r="C23">
        <v>5</v>
      </c>
      <c r="D23">
        <v>5.3833333330000004</v>
      </c>
      <c r="E23">
        <v>0.64955515200000002</v>
      </c>
      <c r="F23">
        <v>0.69595537770000004</v>
      </c>
      <c r="T23">
        <f>E35*$AH$28</f>
        <v>-7.7182820850906122</v>
      </c>
      <c r="U23">
        <f>(SQRT(($M$3/E35)^2+($AI$28/$AH$28^2)))/100*T23</f>
        <v>-7.1776647196036937E-3</v>
      </c>
      <c r="V23">
        <f t="shared" si="2"/>
        <v>1.9363197356644264</v>
      </c>
      <c r="W23">
        <f t="shared" si="3"/>
        <v>1.149459056292902E-2</v>
      </c>
      <c r="AA23" t="s">
        <v>11</v>
      </c>
      <c r="AB23" t="s">
        <v>4</v>
      </c>
      <c r="AG23" t="s">
        <v>31</v>
      </c>
      <c r="AH23">
        <f>AH22*AH16</f>
        <v>13.301208492984372</v>
      </c>
      <c r="AI23">
        <f>((SQRT((((AI19/AH19)*100)^2)+(((AI16/AH16)*100)^2)))/100)*AH23</f>
        <v>6.1391954243934545E-2</v>
      </c>
    </row>
    <row r="24" spans="2:35" x14ac:dyDescent="0.25">
      <c r="B24" s="9" t="s">
        <v>56</v>
      </c>
      <c r="C24">
        <v>5</v>
      </c>
      <c r="D24">
        <v>5.733333333</v>
      </c>
      <c r="E24">
        <v>0.41480154400000002</v>
      </c>
      <c r="F24">
        <v>0.69129308170000003</v>
      </c>
      <c r="T24">
        <f>E38*$AH$28</f>
        <v>-9.6546018207550386</v>
      </c>
      <c r="U24">
        <f>(SQRT(($M$3/E38)^2+($AI$28/$AH$28^2)))/100*T24</f>
        <v>-8.978125716558736E-3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12.701208492984373</v>
      </c>
      <c r="AI24">
        <f>AI23</f>
        <v>6.1391954243934545E-2</v>
      </c>
    </row>
    <row r="25" spans="2:35" x14ac:dyDescent="0.25">
      <c r="B25" s="8" t="s">
        <v>54</v>
      </c>
      <c r="C25">
        <v>6</v>
      </c>
      <c r="D25">
        <v>6.3333333329999997</v>
      </c>
      <c r="E25">
        <v>-2.0040836990000002</v>
      </c>
      <c r="F25">
        <v>0.69097912189999999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6.1514476506003906</v>
      </c>
      <c r="AB25">
        <f>SQRT((AB20^2)+(AB24^2))</f>
        <v>0.10555448674896105</v>
      </c>
      <c r="AG25" t="s">
        <v>76</v>
      </c>
      <c r="AH25">
        <f>AH22*AH24</f>
        <v>13.845852189488649</v>
      </c>
      <c r="AI25">
        <f>((SQRT((((AI22/AH22)*100)^2)+(((AI24/AH24)*100)^2)))/100)*AH25</f>
        <v>9.1837291521325221E-2</v>
      </c>
    </row>
    <row r="26" spans="2:35" x14ac:dyDescent="0.25">
      <c r="B26" s="5" t="s">
        <v>55</v>
      </c>
      <c r="C26">
        <v>6</v>
      </c>
      <c r="D26">
        <v>6.4666666670000001</v>
      </c>
      <c r="E26">
        <v>-1.720267904</v>
      </c>
      <c r="F26">
        <v>0.68367729929999999</v>
      </c>
      <c r="J26">
        <f>D10/4</f>
        <v>0.27500000000000002</v>
      </c>
      <c r="K26">
        <f>J26-J27</f>
        <v>-0.12916666674999999</v>
      </c>
      <c r="M26">
        <v>1</v>
      </c>
      <c r="N26">
        <f>ABS(K26)</f>
        <v>0.12916666674999999</v>
      </c>
      <c r="O26">
        <f>ABS(K27)</f>
        <v>0.14583333325000003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6.7833333329999999</v>
      </c>
      <c r="E27">
        <v>-1.9813277899999999</v>
      </c>
      <c r="F27">
        <v>0.69448259869999995</v>
      </c>
      <c r="J27">
        <f>D12/4</f>
        <v>0.40416666675000001</v>
      </c>
      <c r="K27">
        <f t="shared" ref="K27:K44" si="4">J27-J28</f>
        <v>-0.14583333325000003</v>
      </c>
      <c r="M27">
        <v>2</v>
      </c>
      <c r="N27">
        <f>ABS(K28)</f>
        <v>0.11666666674999993</v>
      </c>
      <c r="O27">
        <f>ABS(K29)</f>
        <v>0.14166666650000004</v>
      </c>
      <c r="P27" t="s">
        <v>85</v>
      </c>
      <c r="AE27">
        <v>3</v>
      </c>
      <c r="AG27" t="s">
        <v>77</v>
      </c>
      <c r="AH27">
        <f>AH24-((3/2)*AH9)</f>
        <v>10.901208492984374</v>
      </c>
      <c r="AI27">
        <f>AI24</f>
        <v>6.1391954243934545E-2</v>
      </c>
    </row>
    <row r="28" spans="2:35" x14ac:dyDescent="0.25">
      <c r="B28" s="8" t="s">
        <v>54</v>
      </c>
      <c r="C28">
        <v>7</v>
      </c>
      <c r="D28">
        <v>7.3333333329999997</v>
      </c>
      <c r="E28">
        <v>-4.393252972</v>
      </c>
      <c r="F28">
        <v>0.64487198680000002</v>
      </c>
      <c r="J28">
        <f>D13/4</f>
        <v>0.55000000000000004</v>
      </c>
      <c r="K28">
        <f t="shared" si="4"/>
        <v>-0.11666666674999993</v>
      </c>
      <c r="M28">
        <v>3</v>
      </c>
      <c r="N28">
        <f>ABS(K30)</f>
        <v>0.12083333350000003</v>
      </c>
      <c r="O28">
        <f>ABS(K31)</f>
        <v>0.14583333324999992</v>
      </c>
      <c r="P28">
        <f>H13</f>
        <v>10</v>
      </c>
      <c r="AG28" t="s">
        <v>78</v>
      </c>
      <c r="AH28">
        <f>AH27/AH24</f>
        <v>0.85828120206087122</v>
      </c>
      <c r="AI28">
        <f>SQRT((AI27/AH24)^2+((AH27*AI24/(AH24^2))^2))</f>
        <v>6.3697463847004546E-3</v>
      </c>
    </row>
    <row r="29" spans="2:35" x14ac:dyDescent="0.25">
      <c r="B29" s="5" t="s">
        <v>55</v>
      </c>
      <c r="C29">
        <v>7</v>
      </c>
      <c r="D29">
        <v>7.483333333</v>
      </c>
      <c r="E29">
        <v>-4.082661968</v>
      </c>
      <c r="F29">
        <v>0.65995092710000003</v>
      </c>
      <c r="J29">
        <f>D15/4</f>
        <v>0.66666666674999997</v>
      </c>
      <c r="K29">
        <f t="shared" si="4"/>
        <v>-0.14166666650000004</v>
      </c>
      <c r="M29">
        <v>4</v>
      </c>
      <c r="N29">
        <f>ABS(K32)</f>
        <v>0.12083333325000001</v>
      </c>
      <c r="O29">
        <f>ABS(K33)</f>
        <v>0.12083333350000003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7.8166666669999998</v>
      </c>
      <c r="E30">
        <v>-4.3818515720000004</v>
      </c>
      <c r="F30">
        <v>0.64851614310000005</v>
      </c>
      <c r="J30">
        <f>D16/4</f>
        <v>0.80833333325000001</v>
      </c>
      <c r="K30">
        <f t="shared" si="4"/>
        <v>-0.12083333350000003</v>
      </c>
      <c r="M30">
        <v>5</v>
      </c>
      <c r="N30">
        <f>ABS(K34)</f>
        <v>0.11666666650000002</v>
      </c>
      <c r="O30">
        <f>ABS(K35)</f>
        <v>0.14999999999999991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8.4166666669999994</v>
      </c>
      <c r="E31">
        <v>-6.8312030740000003</v>
      </c>
      <c r="F31">
        <v>0.63343798520000005</v>
      </c>
      <c r="J31">
        <f>D18/4</f>
        <v>0.92916666675000004</v>
      </c>
      <c r="K31">
        <f t="shared" si="4"/>
        <v>-0.14583333324999992</v>
      </c>
      <c r="M31">
        <v>6</v>
      </c>
      <c r="N31">
        <f>ABS(K36)</f>
        <v>0.11250000000000004</v>
      </c>
      <c r="O31">
        <f>ABS(K37)</f>
        <v>0.13749999999999996</v>
      </c>
      <c r="R31" s="6" t="s">
        <v>17</v>
      </c>
      <c r="S31" s="5">
        <f>SUM(N26:O36)</f>
        <v>2.4416666675000003</v>
      </c>
      <c r="T31" s="5">
        <f>SQRT((P26^2)*10)</f>
        <v>1.8604085572798249E-2</v>
      </c>
      <c r="V31" s="6" t="s">
        <v>14</v>
      </c>
      <c r="W31" s="5">
        <f>AVERAGE(N26:N36)</f>
        <v>0.11833333345000004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8.5500000000000007</v>
      </c>
      <c r="E32">
        <v>-6.5471059199999999</v>
      </c>
      <c r="F32">
        <v>0.64884517760000004</v>
      </c>
      <c r="J32">
        <f>D19/4</f>
        <v>1.075</v>
      </c>
      <c r="K32">
        <f t="shared" si="4"/>
        <v>-0.12083333325000001</v>
      </c>
      <c r="M32">
        <v>7</v>
      </c>
      <c r="N32">
        <f>ABS(K38)</f>
        <v>0.12083333350000003</v>
      </c>
      <c r="O32">
        <f>ABS(K39)</f>
        <v>0.14999999999999991</v>
      </c>
      <c r="R32" s="6" t="s">
        <v>19</v>
      </c>
      <c r="S32" s="5">
        <f>H13/S31</f>
        <v>4.0955631385339366</v>
      </c>
      <c r="T32" s="5">
        <f>(H13/(S31^2))*T31</f>
        <v>3.120581859607318E-2</v>
      </c>
      <c r="V32" s="6" t="s">
        <v>16</v>
      </c>
      <c r="W32" s="5">
        <f>AVERAGE(O26:O35)</f>
        <v>0.13981481477777774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8.8166666669999998</v>
      </c>
      <c r="E33">
        <v>-6.808494059</v>
      </c>
      <c r="F33">
        <v>0.63315662620000002</v>
      </c>
      <c r="J33">
        <f>D21/4</f>
        <v>1.19583333325</v>
      </c>
      <c r="K33">
        <f t="shared" si="4"/>
        <v>-0.12083333350000003</v>
      </c>
      <c r="M33">
        <v>8</v>
      </c>
      <c r="N33">
        <f>ABS(K40)</f>
        <v>0.10000000000000009</v>
      </c>
      <c r="O33">
        <f>ABS(K41)</f>
        <v>0.14583333325000014</v>
      </c>
      <c r="P33" s="3"/>
      <c r="Q33" s="3"/>
    </row>
    <row r="34" spans="2:42" x14ac:dyDescent="0.25">
      <c r="B34" s="8" t="s">
        <v>54</v>
      </c>
      <c r="C34">
        <v>9</v>
      </c>
      <c r="D34">
        <v>9.4</v>
      </c>
      <c r="E34">
        <v>-9.2992442890000007</v>
      </c>
      <c r="F34">
        <v>0.63751847220000002</v>
      </c>
      <c r="J34">
        <f>D22/4</f>
        <v>1.31666666675</v>
      </c>
      <c r="K34">
        <f t="shared" si="4"/>
        <v>-0.11666666650000002</v>
      </c>
      <c r="M34">
        <v>9</v>
      </c>
      <c r="N34">
        <f>ABS(K42)</f>
        <v>0.11666666675000004</v>
      </c>
      <c r="O34">
        <f>ABS(K43)</f>
        <v>0.12083333324999979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9.5333333329999999</v>
      </c>
      <c r="E35">
        <v>-8.9927194799999999</v>
      </c>
      <c r="F35">
        <v>0.62993529069999998</v>
      </c>
      <c r="J35">
        <f>D24/4</f>
        <v>1.43333333325</v>
      </c>
      <c r="K35">
        <f t="shared" si="4"/>
        <v>-0.14999999999999991</v>
      </c>
      <c r="M35">
        <v>10</v>
      </c>
      <c r="N35">
        <f>ABS(K44)</f>
        <v>0.12916666750000028</v>
      </c>
      <c r="P35" s="3"/>
      <c r="Q35" s="3"/>
    </row>
    <row r="36" spans="2:42" x14ac:dyDescent="0.25">
      <c r="B36" s="9" t="s">
        <v>56</v>
      </c>
      <c r="C36">
        <v>9</v>
      </c>
      <c r="D36">
        <v>9.8666666670000005</v>
      </c>
      <c r="E36">
        <v>-9.292096656</v>
      </c>
      <c r="F36">
        <v>0.60336116340000001</v>
      </c>
      <c r="J36">
        <f>D25/4</f>
        <v>1.5833333332499999</v>
      </c>
      <c r="K36">
        <f t="shared" si="4"/>
        <v>-0.11250000000000004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10.35</v>
      </c>
      <c r="E37">
        <v>-11.50986977</v>
      </c>
      <c r="F37">
        <v>0.64219506039999996</v>
      </c>
      <c r="J37">
        <f>D27/4</f>
        <v>1.69583333325</v>
      </c>
      <c r="K37">
        <f t="shared" si="4"/>
        <v>-0.13749999999999996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10.5</v>
      </c>
      <c r="E38">
        <v>-11.248762989999999</v>
      </c>
      <c r="F38">
        <v>0.63517459679999999</v>
      </c>
      <c r="J38">
        <f>D28/4</f>
        <v>1.8333333332499999</v>
      </c>
      <c r="K38">
        <f t="shared" si="4"/>
        <v>-0.12083333350000003</v>
      </c>
      <c r="Q38">
        <f>V15</f>
        <v>2.1537648868303192</v>
      </c>
      <c r="R38">
        <f t="shared" ref="Q38:R47" si="5">W15</f>
        <v>1.0262870447493385E-2</v>
      </c>
      <c r="S38">
        <f>D13/4-D10/4</f>
        <v>0.27500000000000002</v>
      </c>
      <c r="T38">
        <f>$P$26</f>
        <v>5.8831284194720748E-3</v>
      </c>
      <c r="V38">
        <f>Q38/S38</f>
        <v>7.8318723157466144</v>
      </c>
      <c r="W38">
        <f>SQRT(((1/S38)*R38)^2+((Q38/(S38^2))*T38)^2)</f>
        <v>0.17165470038020464</v>
      </c>
      <c r="Y38" s="6" t="s">
        <v>94</v>
      </c>
      <c r="Z38" s="6"/>
      <c r="AA38" s="5">
        <f>AVERAGE(V38:V47)</f>
        <v>7.9906680971669335</v>
      </c>
      <c r="AB38" s="13">
        <f>SQRT(SUM(W38^2+W39^2+W40^2+W41^2+W42^2+W43^2+W44^2+W45^2+W46^2+W47^2)/(H13^2))</f>
        <v>5.5873083463347052E-2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10.866666670000001</v>
      </c>
      <c r="E39">
        <v>-11.536222950000001</v>
      </c>
      <c r="F39">
        <v>0.65387782000000005</v>
      </c>
      <c r="J39">
        <f>D30/4</f>
        <v>1.9541666667499999</v>
      </c>
      <c r="K39">
        <f t="shared" si="4"/>
        <v>-0.14999999999999991</v>
      </c>
      <c r="Q39">
        <f t="shared" si="5"/>
        <v>1.9915434484396055</v>
      </c>
      <c r="R39">
        <f t="shared" si="5"/>
        <v>7.5536615336755739E-3</v>
      </c>
      <c r="S39">
        <f>D16/4-D13/4</f>
        <v>0.25833333324999996</v>
      </c>
      <c r="T39">
        <f t="shared" ref="T39:T47" si="6">$P$26</f>
        <v>5.8831284194720748E-3</v>
      </c>
      <c r="V39">
        <f t="shared" ref="V39:V47" si="7">Q39/S39</f>
        <v>7.7092004480595069</v>
      </c>
      <c r="W39">
        <f t="shared" ref="W39:W47" si="8">SQRT(((1/S39)*R39)^2+((Q39/(S39^2))*T39)^2)</f>
        <v>0.17798298562695961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2.1041666667499999</v>
      </c>
      <c r="K40">
        <f t="shared" si="4"/>
        <v>-0.10000000000000009</v>
      </c>
      <c r="Q40">
        <f t="shared" si="5"/>
        <v>2.1701278934968364</v>
      </c>
      <c r="R40">
        <f t="shared" si="5"/>
        <v>4.915121541951107E-3</v>
      </c>
      <c r="S40">
        <f>D19/4-D16/4</f>
        <v>0.26666666674999995</v>
      </c>
      <c r="T40">
        <f t="shared" si="6"/>
        <v>5.8831284194720748E-3</v>
      </c>
      <c r="V40">
        <f t="shared" si="7"/>
        <v>8.1379795980700198</v>
      </c>
      <c r="W40">
        <f t="shared" si="8"/>
        <v>0.18048155859379281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2.2041666667499999</v>
      </c>
      <c r="K41">
        <f t="shared" si="4"/>
        <v>-0.14583333325000014</v>
      </c>
      <c r="Q41">
        <f t="shared" si="5"/>
        <v>1.9328298020817005</v>
      </c>
      <c r="R41">
        <f t="shared" si="5"/>
        <v>2.3761536848557062E-3</v>
      </c>
      <c r="S41">
        <f>D22/4-D19/4</f>
        <v>0.24166666675000004</v>
      </c>
      <c r="T41">
        <f t="shared" si="6"/>
        <v>5.8831284194720748E-3</v>
      </c>
      <c r="V41">
        <f t="shared" si="7"/>
        <v>7.9979164196491332</v>
      </c>
      <c r="W41">
        <f t="shared" si="8"/>
        <v>0.19494922247221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2.35</v>
      </c>
      <c r="K42">
        <f t="shared" si="4"/>
        <v>-0.11666666675000004</v>
      </c>
      <c r="Q42">
        <f t="shared" si="5"/>
        <v>2.0339745811752472</v>
      </c>
      <c r="R42">
        <f t="shared" si="5"/>
        <v>1.4725825358022104E-3</v>
      </c>
      <c r="S42">
        <f>D25/4-D22/4</f>
        <v>0.26666666649999993</v>
      </c>
      <c r="T42">
        <f t="shared" si="6"/>
        <v>5.8831284194720748E-3</v>
      </c>
      <c r="V42">
        <f t="shared" si="7"/>
        <v>7.6274046841743068</v>
      </c>
      <c r="W42">
        <f t="shared" si="8"/>
        <v>0.16836434032133676</v>
      </c>
      <c r="Y42" s="14" t="s">
        <v>96</v>
      </c>
      <c r="Z42" s="14"/>
      <c r="AA42" s="12">
        <f>$X$17*100</f>
        <v>205.1152092029655</v>
      </c>
      <c r="AB42" s="12">
        <f>$Y$17</f>
        <v>7.1162204199069021E-3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2.4666666667500001</v>
      </c>
      <c r="K43">
        <f t="shared" si="4"/>
        <v>-0.12083333324999979</v>
      </c>
      <c r="Q43">
        <f t="shared" si="5"/>
        <v>2.0275984169913865</v>
      </c>
      <c r="R43">
        <f t="shared" si="5"/>
        <v>3.5379260957793487E-3</v>
      </c>
      <c r="S43">
        <f>D28/4-D25/4</f>
        <v>0.25</v>
      </c>
      <c r="T43">
        <f t="shared" si="6"/>
        <v>5.8831284194720748E-3</v>
      </c>
      <c r="V43">
        <f t="shared" si="7"/>
        <v>8.1103936679655462</v>
      </c>
      <c r="W43">
        <f t="shared" si="8"/>
        <v>0.19138188991206564</v>
      </c>
      <c r="Y43" s="14" t="s">
        <v>97</v>
      </c>
      <c r="Z43" s="14"/>
      <c r="AA43" s="12">
        <f>$W$31</f>
        <v>0.11833333345000004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2.5874999999999999</v>
      </c>
      <c r="K44">
        <f t="shared" si="4"/>
        <v>-0.12916666750000028</v>
      </c>
      <c r="Q44">
        <f t="shared" si="5"/>
        <v>2.115185917534204</v>
      </c>
      <c r="R44">
        <f t="shared" si="5"/>
        <v>6.159185717928623E-3</v>
      </c>
      <c r="S44">
        <f>D31/4-D28/4</f>
        <v>0.27083333349999994</v>
      </c>
      <c r="T44">
        <f t="shared" si="6"/>
        <v>5.8831284194720748E-3</v>
      </c>
      <c r="V44">
        <f t="shared" si="7"/>
        <v>7.8099172291663441</v>
      </c>
      <c r="W44">
        <f t="shared" si="8"/>
        <v>0.17116699924283346</v>
      </c>
      <c r="Y44" s="14" t="s">
        <v>98</v>
      </c>
      <c r="Z44" s="14"/>
      <c r="AA44" s="12">
        <f>$W$32</f>
        <v>0.13981481477777774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2.7166666675000002</v>
      </c>
      <c r="Q45">
        <f t="shared" si="5"/>
        <v>2.099024146053166</v>
      </c>
      <c r="R45">
        <f t="shared" si="5"/>
        <v>8.878620263727488E-3</v>
      </c>
      <c r="S45">
        <f>D34/4-D31/4</f>
        <v>0.24583333325000023</v>
      </c>
      <c r="T45">
        <f t="shared" si="6"/>
        <v>5.8831284194720748E-3</v>
      </c>
      <c r="V45">
        <f t="shared" si="7"/>
        <v>8.5384033088733471</v>
      </c>
      <c r="W45">
        <f t="shared" si="8"/>
        <v>0.20750293754076587</v>
      </c>
      <c r="Y45" s="14" t="s">
        <v>99</v>
      </c>
      <c r="Z45" s="14"/>
      <c r="AA45" s="5">
        <f>$S$31</f>
        <v>2.4416666675000003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1.9363197356644264</v>
      </c>
      <c r="R46">
        <f t="shared" si="5"/>
        <v>1.149459056292902E-2</v>
      </c>
      <c r="S46">
        <f>D37/4-D34/4</f>
        <v>0.23749999999999982</v>
      </c>
      <c r="T46">
        <f t="shared" si="6"/>
        <v>5.8831284194720748E-3</v>
      </c>
      <c r="V46">
        <f t="shared" si="7"/>
        <v>8.15292520279759</v>
      </c>
      <c r="W46">
        <f t="shared" si="8"/>
        <v>0.20767494866726308</v>
      </c>
      <c r="Y46" s="14" t="s">
        <v>100</v>
      </c>
      <c r="Z46" s="14"/>
      <c r="AA46" s="5">
        <f>$S$32</f>
        <v>4.0955631385339366</v>
      </c>
      <c r="AB46" s="5">
        <f>$T$32</f>
        <v>3.120581859607318E-2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$AA$38</f>
        <v>7.9906680971669335</v>
      </c>
      <c r="AB47" s="5">
        <f>$AB$38</f>
        <v>5.5873083463347052E-2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2019-09-04T11:08:45Z</dcterms:modified>
</cp:coreProperties>
</file>