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3666CB6A-D0D0-452A-B270-D64F2EB1B8F4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7" i="1" l="1"/>
  <c r="S47" i="1"/>
  <c r="W47" i="1" s="1"/>
  <c r="R47" i="1"/>
  <c r="Q47" i="1"/>
  <c r="V47" i="1" s="1"/>
  <c r="W46" i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V43" i="1"/>
  <c r="T43" i="1"/>
  <c r="W43" i="1" s="1"/>
  <c r="S43" i="1"/>
  <c r="R43" i="1"/>
  <c r="Q43" i="1"/>
  <c r="AB42" i="1"/>
  <c r="AA42" i="1"/>
  <c r="T42" i="1"/>
  <c r="S42" i="1"/>
  <c r="W42" i="1" s="1"/>
  <c r="R42" i="1"/>
  <c r="Q42" i="1"/>
  <c r="V42" i="1" s="1"/>
  <c r="W41" i="1"/>
  <c r="T41" i="1"/>
  <c r="S41" i="1"/>
  <c r="R41" i="1"/>
  <c r="Q41" i="1"/>
  <c r="V41" i="1" s="1"/>
  <c r="T40" i="1"/>
  <c r="S40" i="1"/>
  <c r="W40" i="1" s="1"/>
  <c r="R40" i="1"/>
  <c r="Q40" i="1"/>
  <c r="V40" i="1" s="1"/>
  <c r="W39" i="1"/>
  <c r="T39" i="1"/>
  <c r="S39" i="1"/>
  <c r="R39" i="1"/>
  <c r="Q39" i="1"/>
  <c r="V39" i="1" s="1"/>
  <c r="T38" i="1"/>
  <c r="S38" i="1"/>
  <c r="W38" i="1" s="1"/>
  <c r="R38" i="1"/>
  <c r="Q38" i="1"/>
  <c r="W32" i="1"/>
  <c r="AA44" i="1" s="1"/>
  <c r="W31" i="1"/>
  <c r="AA43" i="1" s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X31" i="1"/>
  <c r="AB43" i="1" s="1"/>
  <c r="V38" i="1"/>
  <c r="AA38" i="1" s="1"/>
  <c r="AA47" i="1" s="1"/>
  <c r="S32" i="1"/>
  <c r="AA46" i="1" s="1"/>
  <c r="AA45" i="1"/>
  <c r="Y17" i="1" l="1"/>
  <c r="X17" i="1"/>
  <c r="U11" i="1"/>
  <c r="T11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H13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20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O35" i="1" s="1"/>
  <c r="K46" i="1"/>
  <c r="N36" i="1" s="1"/>
  <c r="K26" i="1"/>
  <c r="N26" i="1" s="1"/>
  <c r="L3" i="1"/>
  <c r="AA9" i="1" l="1"/>
  <c r="AH10" i="1"/>
  <c r="AH16" i="1" s="1"/>
  <c r="AH17" i="1" s="1"/>
  <c r="AB24" i="1"/>
  <c r="M5" i="1" s="1"/>
  <c r="AA24" i="1"/>
  <c r="L5" i="1" s="1"/>
  <c r="AB14" i="1"/>
  <c r="AA14" i="1"/>
  <c r="AB13" i="1"/>
  <c r="AA13" i="1"/>
  <c r="AB10" i="1"/>
  <c r="AA10" i="1"/>
  <c r="AH19" i="1" l="1"/>
  <c r="AH22" i="1"/>
  <c r="AI22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3" i="1"/>
  <c r="AI24" i="1" s="1"/>
  <c r="AI27" i="1" s="1"/>
  <c r="AI28" i="1" s="1"/>
  <c r="AI20" i="1"/>
  <c r="AH20" i="1"/>
  <c r="AB18" i="1"/>
  <c r="AB21" i="1" s="1"/>
  <c r="AB16" i="1"/>
  <c r="AA19" i="1"/>
  <c r="AA20" i="1" s="1"/>
  <c r="U21" i="1" l="1"/>
  <c r="U16" i="1"/>
  <c r="AH25" i="1"/>
  <c r="T25" i="1"/>
  <c r="U25" i="1" s="1"/>
  <c r="T19" i="1"/>
  <c r="T24" i="1"/>
  <c r="T17" i="1"/>
  <c r="T15" i="1"/>
  <c r="U15" i="1" s="1"/>
  <c r="T22" i="1"/>
  <c r="T18" i="1"/>
  <c r="U18" i="1" s="1"/>
  <c r="T16" i="1"/>
  <c r="T23" i="1"/>
  <c r="T21" i="1"/>
  <c r="T20" i="1"/>
  <c r="V20" i="1" s="1"/>
  <c r="AI25" i="1"/>
  <c r="AA25" i="1"/>
  <c r="L4" i="1"/>
  <c r="AB20" i="1"/>
  <c r="V21" i="1" l="1"/>
  <c r="V16" i="1"/>
  <c r="U22" i="1"/>
  <c r="W22" i="1" s="1"/>
  <c r="V22" i="1"/>
  <c r="V24" i="1"/>
  <c r="V23" i="1"/>
  <c r="W15" i="1"/>
  <c r="U20" i="1"/>
  <c r="W20" i="1" s="1"/>
  <c r="U24" i="1"/>
  <c r="W24" i="1" s="1"/>
  <c r="U19" i="1"/>
  <c r="W19" i="1" s="1"/>
  <c r="V19" i="1"/>
  <c r="V18" i="1"/>
  <c r="U23" i="1"/>
  <c r="V15" i="1"/>
  <c r="U17" i="1"/>
  <c r="W17" i="1" s="1"/>
  <c r="V17" i="1"/>
  <c r="N20" i="1"/>
  <c r="N19" i="1"/>
  <c r="N13" i="1"/>
  <c r="N18" i="1"/>
  <c r="N17" i="1"/>
  <c r="N16" i="1"/>
  <c r="N14" i="1"/>
  <c r="N15" i="1"/>
  <c r="N21" i="1"/>
  <c r="N12" i="1"/>
  <c r="N11" i="1"/>
  <c r="AB25" i="1"/>
  <c r="M4" i="1"/>
  <c r="O20" i="1" s="1"/>
  <c r="H12" i="1"/>
  <c r="L11" i="1"/>
  <c r="W18" i="1" l="1"/>
  <c r="W21" i="1"/>
  <c r="W23" i="1"/>
  <c r="W16" i="1"/>
  <c r="O17" i="1"/>
  <c r="O19" i="1"/>
  <c r="O11" i="1"/>
  <c r="O16" i="1"/>
  <c r="O12" i="1"/>
  <c r="O13" i="1"/>
  <c r="O14" i="1"/>
  <c r="O21" i="1"/>
  <c r="O18" i="1"/>
  <c r="O15" i="1"/>
  <c r="Q20" i="1"/>
  <c r="Q13" i="1" l="1"/>
  <c r="Q15" i="1"/>
  <c r="Q17" i="1"/>
  <c r="Q19" i="1"/>
  <c r="Q14" i="1"/>
  <c r="Q18" i="1"/>
  <c r="Q16" i="1"/>
  <c r="Q11" i="1"/>
  <c r="Q12" i="1"/>
  <c r="R12" i="1" l="1"/>
  <c r="R20" i="1" l="1"/>
  <c r="R17" i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<sst xmlns="http://schemas.openxmlformats.org/spreadsheetml/2006/main" count="163" uniqueCount="101">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</sst>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27" sqref="P27:AB47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23.621110099999999</v>
      </c>
      <c r="M3">
        <v>0.01</v>
      </c>
      <c r="N3" t="s">
        <v>38</v>
      </c>
    </row>
    <row r="4" spans="1:35" x14ac:dyDescent="0.25">
      <c r="D4">
        <v>0</v>
      </c>
      <c r="E4">
        <v>11.806301339999999</v>
      </c>
      <c r="F4">
        <v>0.50558448600000006</v>
      </c>
      <c r="H4" s="11" t="s">
        <v>7</v>
      </c>
      <c r="I4" s="11"/>
      <c r="J4" s="11"/>
      <c r="K4" s="11"/>
      <c r="L4">
        <f>AA20</f>
        <v>7.9582651524459322</v>
      </c>
      <c r="M4">
        <f>AB20</f>
        <v>0.10354609343113445</v>
      </c>
      <c r="P4" t="s">
        <v>13</v>
      </c>
    </row>
    <row r="5" spans="1:35" x14ac:dyDescent="0.25">
      <c r="D5">
        <v>3.3333333329999999E-2</v>
      </c>
      <c r="E5">
        <v>-11.81480876</v>
      </c>
      <c r="F5">
        <v>0.54672605200000002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23.621110099999999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0.56666666669999999</v>
      </c>
      <c r="E10">
        <v>10.938292130000001</v>
      </c>
      <c r="F10">
        <v>0.61789850440000005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11.81055505</v>
      </c>
      <c r="AB10">
        <f>AB9</f>
        <v>0.01</v>
      </c>
      <c r="AE10" t="s">
        <v>65</v>
      </c>
      <c r="AH10">
        <f>L3</f>
        <v>23.621110099999999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0.7</v>
      </c>
      <c r="E11">
        <v>11.27853006</v>
      </c>
      <c r="F11">
        <v>0.61585928219999997</v>
      </c>
      <c r="G11" t="s">
        <v>57</v>
      </c>
      <c r="H11">
        <f>M3</f>
        <v>0.01</v>
      </c>
      <c r="K11">
        <f>ABS(E11-E14)</f>
        <v>2.0681038649999994</v>
      </c>
      <c r="L11">
        <f>SQRT((H11^2)+(H11^2))</f>
        <v>1.4142135623730951E-2</v>
      </c>
      <c r="N11">
        <f>($L$4-$L$5)*(E11/$L$4)</f>
        <v>10.414032182031521</v>
      </c>
      <c r="O11">
        <f>SQRT(((E11/$L$4)*$M$4)^2+((E11/$L$4)*$M$5)^2+(($L$4-$L$5)*$H$11)^2+(((($L$5-$L$4)*E11)/($L$4^2))*$M$4)^2)</f>
        <v>0.21282401949145618</v>
      </c>
      <c r="Q11">
        <f>N11-N12</f>
        <v>1.9095839698363832</v>
      </c>
      <c r="R11">
        <f>SQRT((O11^2)+(O12^2))</f>
        <v>0.27802685170318953</v>
      </c>
      <c r="T11" s="5">
        <f>AVERAGE(Q11:Q20)</f>
        <v>2.0840666883730625</v>
      </c>
      <c r="U11" s="5">
        <f>SQRT(((R11^2)+(R12^2)+(R13^2)+(R14^2)+(R15^2)+(R16^2)+(R17^2)+(R18^2)+(R19^2)+(R20^2))/($H$13-1))</f>
        <v>0.19561623749814633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</v>
      </c>
      <c r="E12">
        <v>10.958096060000001</v>
      </c>
      <c r="F12">
        <v>0.57980302039999998</v>
      </c>
      <c r="G12" t="s">
        <v>58</v>
      </c>
      <c r="H12">
        <f>L6</f>
        <v>4.1599999999999996E-3</v>
      </c>
      <c r="K12">
        <f>ABS(E14-E17)</f>
        <v>2.3699503489999998</v>
      </c>
      <c r="L12" s="1"/>
      <c r="N12">
        <f>($L$4-$L$5)*(E14/$L$4)</f>
        <v>8.5044482121951379</v>
      </c>
      <c r="O12">
        <f>SQRT(((E14/$L$4)*$M$4)^2+((E14/$L$4)*$M$5)^2+(($L$4-$L$5)*$H$11)^2+(((($L$5-$L$4)*E14)/($L$4^2))*$M$4)^2)</f>
        <v>0.17889904134871046</v>
      </c>
      <c r="Q12">
        <f t="shared" ref="Q12:Q20" si="0">N12-N13</f>
        <v>2.188293959674283</v>
      </c>
      <c r="R12">
        <f t="shared" ref="R12:R20" si="1">SQRT((O12^2)+(O13^2))</f>
        <v>0.22820955855432454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1.45</v>
      </c>
      <c r="E13">
        <v>8.9775600969999996</v>
      </c>
      <c r="F13">
        <v>0.57951983149999997</v>
      </c>
      <c r="G13" t="s">
        <v>39</v>
      </c>
      <c r="H13" s="4">
        <f>C42</f>
        <v>11</v>
      </c>
      <c r="K13">
        <f>ABS(E17-E20)</f>
        <v>2.2827629760000008</v>
      </c>
      <c r="L13" s="1"/>
      <c r="N13">
        <f>($L$4-$L$5)*(E17/$L$4)</f>
        <v>6.3161542525208549</v>
      </c>
      <c r="O13">
        <f>SQRT(((E17/$L$4)*$M$4)^2+((E17/$L$4)*$M$5)^2+(($L$4-$L$5)*$H$11)^2+(((($L$5-$L$4)*E17)/($L$4^2))*$M$4)^2)</f>
        <v>0.14168534017347051</v>
      </c>
      <c r="Q13">
        <f t="shared" si="0"/>
        <v>2.1077894875969374</v>
      </c>
      <c r="R13">
        <f t="shared" si="1"/>
        <v>0.1788553221083807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1.566666667</v>
      </c>
      <c r="E14">
        <v>9.2104261950000001</v>
      </c>
      <c r="F14">
        <v>0.59358328220000001</v>
      </c>
      <c r="K14">
        <f>ABS(E20-E23)</f>
        <v>2.2911899739999995</v>
      </c>
      <c r="L14" s="1"/>
      <c r="N14">
        <f>($L$4-$L$5)*(E20/$L$4)</f>
        <v>4.2083647649239175</v>
      </c>
      <c r="O14">
        <f>SQRT(((E20/$L$4)*$M$4)^2+((E20/$L$4)*$M$5)^2+(($L$4-$L$5)*$H$11)^2+(((($L$5-$L$4)*E20)/($L$4^2))*$M$4)^2)</f>
        <v>0.10915351861676545</v>
      </c>
      <c r="Q14">
        <f t="shared" si="0"/>
        <v>2.1155705572844794</v>
      </c>
      <c r="R14">
        <f t="shared" si="1"/>
        <v>0.13756927890010442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1.8105550499999996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1.9666666669999999</v>
      </c>
      <c r="E15">
        <v>8.992140654</v>
      </c>
      <c r="F15">
        <v>0.58221608160000005</v>
      </c>
      <c r="K15">
        <f>ABS(E26-E23)</f>
        <v>2.1722720798399999</v>
      </c>
      <c r="L15" s="1"/>
      <c r="N15">
        <f>($L$4-$L$5)*(E23/$L$4)</f>
        <v>2.0927942076394381</v>
      </c>
      <c r="O15">
        <f>SQRT(((E23/$L$4)*$M$4)^2+((E23/$L$4)*$M$5)^2+(($L$4-$L$5)*$H$11)^2+(((($L$5-$L$4)*E23)/($L$4^2))*$M$4)^2)</f>
        <v>8.3730614894876751E-2</v>
      </c>
      <c r="Q15">
        <f t="shared" si="0"/>
        <v>2.0057677044115008</v>
      </c>
      <c r="R15">
        <f t="shared" si="1"/>
        <v>0.11141499862185772</v>
      </c>
      <c r="T15">
        <f>E11*$AH$28</f>
        <v>9.9301049369527679</v>
      </c>
      <c r="U15">
        <f>(SQRT(($M$3/E11)^2+($AI$28/$AH$28^2)))/100*T15</f>
        <v>9.9238961000606973E-3</v>
      </c>
      <c r="V15">
        <f>T15-T16</f>
        <v>1.8208479554265242</v>
      </c>
      <c r="W15">
        <f>SQRT(U15^2+U16^2)</f>
        <v>1.2812655347383498E-2</v>
      </c>
      <c r="Z15" t="s">
        <v>26</v>
      </c>
      <c r="AA15">
        <f>AA14/AA13</f>
        <v>1.4840615163934423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2.4666666670000001</v>
      </c>
      <c r="E16">
        <v>6.5349183699999998</v>
      </c>
      <c r="F16">
        <v>0.60049759759999999</v>
      </c>
      <c r="K16">
        <f>ABS(E29-E26)</f>
        <v>2.1580720521600001</v>
      </c>
      <c r="L16" s="1"/>
      <c r="N16">
        <f>($L$4-$L$5)*(E26/$L$4)</f>
        <v>8.7026503227937188E-2</v>
      </c>
      <c r="O16">
        <f>SQRT(((E26/$L$4)*$M$4)^2+((E26/$L$4)*$M$5)^2+(($L$4-$L$5)*$H$11)^2+(((($L$5-$L$4)*E26)/($L$4^2))*$M$4)^2)</f>
        <v>7.3501605745959042E-2</v>
      </c>
      <c r="Q16">
        <f t="shared" si="0"/>
        <v>1.9926561070261533</v>
      </c>
      <c r="R16">
        <f t="shared" si="1"/>
        <v>0.1101726579995802</v>
      </c>
      <c r="T16">
        <f>E14*$AH$28</f>
        <v>8.1092569815262436</v>
      </c>
      <c r="U16">
        <f>(SQRT(($M$3/E14)^2+($AI$28/$AH$28^2)))/100*T16</f>
        <v>8.1043459480722464E-3</v>
      </c>
      <c r="V16">
        <f t="shared" ref="V16:V24" si="2">T16-T17</f>
        <v>2.0866066354162678</v>
      </c>
      <c r="W16">
        <f t="shared" ref="W16:W24" si="3">SQRT(U16^2+U17^2)</f>
        <v>1.0095162015748341E-2</v>
      </c>
      <c r="X16" s="6" t="s">
        <v>83</v>
      </c>
      <c r="Y16" s="6" t="s">
        <v>84</v>
      </c>
      <c r="Z16" t="s">
        <v>27</v>
      </c>
      <c r="AA16">
        <f>ATAN(AA14/AA13)</f>
        <v>0.97785327127822974</v>
      </c>
      <c r="AB16">
        <f>(ABS(1/(1+AA15)))*AB15</f>
        <v>3.2997255733731023E-3</v>
      </c>
      <c r="AG16" t="s">
        <v>69</v>
      </c>
      <c r="AH16">
        <f>AH10/2</f>
        <v>11.81055505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2.6</v>
      </c>
      <c r="E17">
        <v>6.8404758460000004</v>
      </c>
      <c r="F17">
        <v>0.61350402329999998</v>
      </c>
      <c r="K17">
        <f>ABS(E32-E29)</f>
        <v>2.3764844370000002</v>
      </c>
      <c r="L17" s="1"/>
      <c r="N17">
        <f>($L$4-$L$5)*(E29/$L$4)</f>
        <v>-1.9056296037982161</v>
      </c>
      <c r="O17">
        <f>SQRT(((E29/$L$4)*$M$4)^2+((E29/$L$4)*$M$5)^2+(($L$4-$L$5)*$H$11)^2+(((($L$5-$L$4)*E29)/($L$4^2))*$M$4)^2)</f>
        <v>8.2070265769388515E-2</v>
      </c>
      <c r="Q17">
        <f t="shared" si="0"/>
        <v>2.1943272106697798</v>
      </c>
      <c r="R17">
        <f t="shared" si="1"/>
        <v>0.13534658761734999</v>
      </c>
      <c r="T17">
        <f>E17*$AH$28</f>
        <v>6.0226503461099758</v>
      </c>
      <c r="U17">
        <f>(SQRT(($M$3/E17)^2+($AI$28/$AH$28^2)))/100*T17</f>
        <v>6.019291725624625E-3</v>
      </c>
      <c r="V17">
        <f t="shared" si="2"/>
        <v>2.0098431069722746</v>
      </c>
      <c r="W17">
        <f t="shared" si="3"/>
        <v>7.2333153243950782E-3</v>
      </c>
      <c r="X17" s="5">
        <f>AVERAGE(V15:V24)</f>
        <v>1.9872226770010872</v>
      </c>
      <c r="Y17" s="5">
        <f>SQRT(((W15^2)+(W16^2)+(W17^2)+(W18^2)+(W19^2)+(W20^2)+(W21^2)+(W22^2)+(W23^2)+(W24^2))/($H$13-1))</f>
        <v>8.2349160023233378E-3</v>
      </c>
      <c r="Z17" t="s">
        <v>28</v>
      </c>
      <c r="AA17">
        <f>SQRT((AA14^2)+(AA13^2))</f>
        <v>2.1832337458642628</v>
      </c>
      <c r="AB17">
        <f>SQRT(((ABS(AA13*(AA13^2+AA14^2)))*AB13)^2+((ABS(AA14*(AA13^2+AA14^2)))*AB14)^2)</f>
        <v>8.6300280073831254E-2</v>
      </c>
      <c r="AG17" t="s">
        <v>70</v>
      </c>
      <c r="AH17">
        <f>(AH16)-AH15</f>
        <v>1.8105550499999996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2.9</v>
      </c>
      <c r="E18">
        <v>6.5785331969999996</v>
      </c>
      <c r="F18">
        <v>0.59986338260000005</v>
      </c>
      <c r="K18">
        <f>ABS(E35-E32)</f>
        <v>2.3065315879999995</v>
      </c>
      <c r="N18">
        <f>($L$4-$L$5)*(E32/$L$4)</f>
        <v>-4.0999568144679959</v>
      </c>
      <c r="O18">
        <f>SQRT(((E32/$L$4)*$M$4)^2+((E32/$L$4)*$M$5)^2+(($L$4-$L$5)*$H$11)^2+(((($L$5-$L$4)*E32)/($L$4^2))*$M$4)^2)</f>
        <v>0.10762513765939133</v>
      </c>
      <c r="Q18">
        <f t="shared" si="0"/>
        <v>2.1297362385452789</v>
      </c>
      <c r="R18">
        <f t="shared" si="1"/>
        <v>0.17680182579499421</v>
      </c>
      <c r="T18">
        <f>E20*$AH$28</f>
        <v>4.0128072391377012</v>
      </c>
      <c r="U18">
        <f>(SQRT(($M$3/E20)^2+($AI$28/$AH$28^2)))/100*T18</f>
        <v>4.0111067928884159E-3</v>
      </c>
      <c r="V18">
        <f t="shared" si="2"/>
        <v>2.0172625999379643</v>
      </c>
      <c r="W18">
        <f t="shared" si="3"/>
        <v>4.4803612183184098E-3</v>
      </c>
      <c r="Z18" t="s">
        <v>29</v>
      </c>
      <c r="AA18">
        <f>AA17/AA14</f>
        <v>1.2058367106066525</v>
      </c>
      <c r="AB18">
        <f>(((AB17/AA17)*100+(AB14/AA14)*100)/100)*AA18</f>
        <v>5.4325134814264715E-2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3.5</v>
      </c>
      <c r="E19">
        <v>4.2436438340000002</v>
      </c>
      <c r="F19">
        <v>0.63090737220000004</v>
      </c>
      <c r="K19">
        <f>ABS(E38-E35)</f>
        <v>2.3905153410000004</v>
      </c>
      <c r="N19">
        <f>($L$4-$L$5)*(E35/$L$4)</f>
        <v>-6.2296930530132748</v>
      </c>
      <c r="O19">
        <f>SQRT(((E35/$L$4)*$M$4)^2+((E35/$L$4)*$M$5)^2+(($L$4-$L$5)*$H$11)^2+(((($L$5-$L$4)*E35)/($L$4^2))*$M$4)^2)</f>
        <v>0.14027015130896717</v>
      </c>
      <c r="Q19">
        <f t="shared" si="0"/>
        <v>2.2072826476834404</v>
      </c>
      <c r="R19">
        <f t="shared" si="1"/>
        <v>0.2264069286905015</v>
      </c>
      <c r="T19">
        <f>E23*$AH$28</f>
        <v>1.9955446391997369</v>
      </c>
      <c r="U19">
        <f>(SQRT(($M$3/E23)^2+($AI$28/$AH$28^2)))/100*T19</f>
        <v>1.9961610512821935E-3</v>
      </c>
      <c r="V19">
        <f t="shared" si="2"/>
        <v>1.9125621503573704</v>
      </c>
      <c r="W19">
        <f t="shared" si="3"/>
        <v>1.9998219141677482E-3</v>
      </c>
      <c r="Z19" t="s">
        <v>30</v>
      </c>
      <c r="AA19">
        <f>1/AA15</f>
        <v>0.67382651524459325</v>
      </c>
      <c r="AB19">
        <f>AB15</f>
        <v>8.1967213114754103E-3</v>
      </c>
      <c r="AG19" t="s">
        <v>72</v>
      </c>
      <c r="AH19">
        <f>AH17/AH18</f>
        <v>0.75439793749999984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3.6</v>
      </c>
      <c r="E20">
        <v>4.5577128699999996</v>
      </c>
      <c r="F20">
        <v>0.62924867910000004</v>
      </c>
      <c r="K20">
        <f>ABS(E41-E38)</f>
        <v>2.1548261479999997</v>
      </c>
      <c r="N20">
        <f>($L$4-$L$5)*(E38/$L$4)</f>
        <v>-8.4369757006967152</v>
      </c>
      <c r="O20">
        <f>SQRT(((E38/$L$4)*$M$4)^2+((E38/$L$4)*$M$5)^2+(($L$4-$L$5)*$H$11)^2+(((($L$5-$L$4)*E38)/($L$4^2))*$M$4)^2)</f>
        <v>0.17771995389045453</v>
      </c>
      <c r="Q20">
        <f t="shared" si="0"/>
        <v>1.9896590010023871</v>
      </c>
      <c r="R20">
        <f t="shared" si="1"/>
        <v>0.27744379587658147</v>
      </c>
      <c r="T20">
        <f>E26*$AH$28</f>
        <v>8.2982488842366378E-2</v>
      </c>
      <c r="U20">
        <f>(SQRT(($M$3/E26)^2+($AI$28/$AH$28^2)))/100*T20</f>
        <v>1.2094935191858117E-4</v>
      </c>
      <c r="V20">
        <f t="shared" si="2"/>
        <v>1.9000598327486133</v>
      </c>
      <c r="W20">
        <f t="shared" si="3"/>
        <v>1.8220218057452033E-3</v>
      </c>
      <c r="Z20" t="s">
        <v>31</v>
      </c>
      <c r="AA20">
        <f>AA10*AA19</f>
        <v>7.9582651524459322</v>
      </c>
      <c r="AB20">
        <f>(((AB10/AA10)*100+(AB19/AA19)*100)/100)*AA20</f>
        <v>0.10354609343113445</v>
      </c>
      <c r="AG20" t="s">
        <v>73</v>
      </c>
      <c r="AH20">
        <f>ATAN(AH19)</f>
        <v>0.64630985210635228</v>
      </c>
      <c r="AI20">
        <f>(ABS(1/(1+AH19)))*AI19</f>
        <v>2.374983792219983E-3</v>
      </c>
    </row>
    <row r="21" spans="2:35" x14ac:dyDescent="0.25">
      <c r="B21" s="9" t="s">
        <v>56</v>
      </c>
      <c r="C21">
        <v>4</v>
      </c>
      <c r="D21">
        <v>3.9166666669999999</v>
      </c>
      <c r="E21">
        <v>4.3249313349999996</v>
      </c>
      <c r="F21">
        <v>0.62100053870000005</v>
      </c>
      <c r="N21">
        <f>($L$4-$L$5)*(E41/$L$4)</f>
        <v>-10.426634701699102</v>
      </c>
      <c r="O21">
        <f>SQRT(((E41/$L$4)*$M$4)^2+((E41/$L$4)*$M$5)^2+(($L$4-$L$5)*$H$11)^2+(((($L$5-$L$4)*E41)/($L$4^2))*$M$4)^2)</f>
        <v>0.21305088091716712</v>
      </c>
      <c r="T21">
        <f>E29*$AH$28</f>
        <v>-1.8170773439062469</v>
      </c>
      <c r="U21">
        <f>(SQRT(($M$3/E29)^2+($AI$28/$AH$28^2)))/100*T21</f>
        <v>-1.8180029468847091E-3</v>
      </c>
      <c r="V21">
        <f t="shared" si="2"/>
        <v>2.0923595286711612</v>
      </c>
      <c r="W21">
        <f t="shared" si="3"/>
        <v>4.3100203330841023E-3</v>
      </c>
      <c r="Z21" t="s">
        <v>32</v>
      </c>
      <c r="AA21">
        <f>AA10*AA18</f>
        <v>14.241600851930789</v>
      </c>
      <c r="AB21">
        <f>(((AB10/AA10)*100+(AB18/AA18)*100)/100)*AA21</f>
        <v>0.65366836242861148</v>
      </c>
    </row>
    <row r="22" spans="2:35" x14ac:dyDescent="0.25">
      <c r="B22" s="8" t="s">
        <v>54</v>
      </c>
      <c r="C22">
        <v>5</v>
      </c>
      <c r="D22">
        <v>4.4666666670000001</v>
      </c>
      <c r="E22">
        <v>2.0192453659999998</v>
      </c>
      <c r="F22">
        <v>0.66034468369999999</v>
      </c>
      <c r="T22">
        <f>E32*$AH$28</f>
        <v>-3.909436872577408</v>
      </c>
      <c r="U22">
        <f>(SQRT(($M$3/E32)^2+($AI$28/$AH$28^2)))/100*T22</f>
        <v>-3.9078306714489192E-3</v>
      </c>
      <c r="V22">
        <f t="shared" si="2"/>
        <v>2.0307700194431462</v>
      </c>
      <c r="W22">
        <f t="shared" si="3"/>
        <v>7.1076061114600086E-3</v>
      </c>
      <c r="AE22">
        <v>2</v>
      </c>
      <c r="AG22" t="s">
        <v>74</v>
      </c>
      <c r="AH22">
        <f>AH18/AH17</f>
        <v>1.3255603578582162</v>
      </c>
      <c r="AI22">
        <f>SQRT((AI17*(AH18/(AH17^2)))^2)</f>
        <v>7.3212927596883427E-3</v>
      </c>
    </row>
    <row r="23" spans="2:35" x14ac:dyDescent="0.25">
      <c r="B23" s="5" t="s">
        <v>55</v>
      </c>
      <c r="C23">
        <v>5</v>
      </c>
      <c r="D23">
        <v>4.5666666669999998</v>
      </c>
      <c r="E23">
        <v>2.2665228960000001</v>
      </c>
      <c r="F23">
        <v>0.66547376400000002</v>
      </c>
      <c r="T23">
        <f>E35*$AH$28</f>
        <v>-5.9402068920205542</v>
      </c>
      <c r="U23">
        <f>(SQRT(($M$3/E35)^2+($AI$28/$AH$28^2)))/100*T23</f>
        <v>-5.9369119985853546E-3</v>
      </c>
      <c r="V23">
        <f t="shared" si="2"/>
        <v>2.104712942488308</v>
      </c>
      <c r="W23">
        <f t="shared" si="3"/>
        <v>9.9944692026855166E-3</v>
      </c>
      <c r="AA23" t="s">
        <v>11</v>
      </c>
      <c r="AB23" t="s">
        <v>4</v>
      </c>
      <c r="AG23" t="s">
        <v>31</v>
      </c>
      <c r="AH23">
        <f>AH22*AH16</f>
        <v>15.655603578582163</v>
      </c>
      <c r="AI23">
        <f>((SQRT((((AI19/AH19)*100)^2)+(((AI16/AH16)*100)^2)))/100)*AH23</f>
        <v>8.74786711711774E-2</v>
      </c>
    </row>
    <row r="24" spans="2:35" x14ac:dyDescent="0.25">
      <c r="B24" s="9" t="s">
        <v>56</v>
      </c>
      <c r="C24">
        <v>5</v>
      </c>
      <c r="D24">
        <v>4.8499999999999996</v>
      </c>
      <c r="E24">
        <v>2.0424643260000002</v>
      </c>
      <c r="F24">
        <v>0.65709878060000004</v>
      </c>
      <c r="T24">
        <f>E38*$AH$28</f>
        <v>-8.0449198345088622</v>
      </c>
      <c r="U24">
        <f>(SQRT(($M$3/E38)^2+($AI$28/$AH$28^2)))/100*T24</f>
        <v>-8.0400553831725882E-3</v>
      </c>
      <c r="V24">
        <f t="shared" si="2"/>
        <v>1.8972019985492423</v>
      </c>
      <c r="W24">
        <f t="shared" si="3"/>
        <v>1.2781419700085686E-2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15.055603578582163</v>
      </c>
      <c r="AI24">
        <f>AI23</f>
        <v>8.74786711711774E-2</v>
      </c>
    </row>
    <row r="25" spans="2:35" x14ac:dyDescent="0.25">
      <c r="B25" s="8" t="s">
        <v>54</v>
      </c>
      <c r="C25">
        <v>6</v>
      </c>
      <c r="D25">
        <v>5.4666666670000001</v>
      </c>
      <c r="E25">
        <v>-9.7823547489999996E-2</v>
      </c>
      <c r="F25">
        <v>0.67077166730000004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T25">
        <f>E41*$AH$28</f>
        <v>-9.9421218330581045</v>
      </c>
      <c r="U25">
        <f>(SQRT(($M$3/E41)^2+($AI$28/$AH$28^2)))/100*T25</f>
        <v>-9.9359045378493837E-3</v>
      </c>
      <c r="Z25" t="s">
        <v>34</v>
      </c>
      <c r="AA25">
        <f>AA20-AA24</f>
        <v>7.3482651524459319</v>
      </c>
      <c r="AB25">
        <f>SQRT((AB20^2)+(AB24^2))</f>
        <v>0.10354609343113445</v>
      </c>
      <c r="AG25" t="s">
        <v>76</v>
      </c>
      <c r="AH25">
        <f>AH22*AH24</f>
        <v>19.957111267396812</v>
      </c>
      <c r="AI25">
        <f>((SQRT((((AI22/AH22)*100)^2)+(((AI24/AH24)*100)^2)))/100)*AH25</f>
        <v>0.15998810883906558</v>
      </c>
    </row>
    <row r="26" spans="2:35" x14ac:dyDescent="0.25">
      <c r="B26" s="5" t="s">
        <v>55</v>
      </c>
      <c r="C26">
        <v>6</v>
      </c>
      <c r="D26">
        <v>5.6</v>
      </c>
      <c r="E26">
        <v>9.4250816160000001E-2</v>
      </c>
      <c r="F26">
        <v>0.67961174179999995</v>
      </c>
      <c r="J26">
        <f>D10/4</f>
        <v>0.141666666675</v>
      </c>
      <c r="K26">
        <f>J26-J27</f>
        <v>-0.108333333325</v>
      </c>
      <c r="M26">
        <v>1</v>
      </c>
      <c r="N26">
        <f>ABS(K26)</f>
        <v>0.108333333325</v>
      </c>
      <c r="O26">
        <f>ABS(K27)</f>
        <v>0.11249999999999999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5.8666666669999996</v>
      </c>
      <c r="E27">
        <v>-0.12968091109999999</v>
      </c>
      <c r="F27">
        <v>0.67995972380000003</v>
      </c>
      <c r="J27">
        <f>D12/4</f>
        <v>0.25</v>
      </c>
      <c r="K27">
        <f t="shared" ref="K27:K46" si="4">J27-J28</f>
        <v>-0.11249999999999999</v>
      </c>
      <c r="M27">
        <v>2</v>
      </c>
      <c r="N27">
        <f>ABS(K28)</f>
        <v>0.12916666674999999</v>
      </c>
      <c r="O27">
        <f>ABS(K29)</f>
        <v>0.12500000000000006</v>
      </c>
      <c r="P27" t="s">
        <v>85</v>
      </c>
      <c r="AE27">
        <v>3</v>
      </c>
      <c r="AG27" t="s">
        <v>77</v>
      </c>
      <c r="AH27">
        <f>AH24-((3/2)*AH9)</f>
        <v>13.255603578582164</v>
      </c>
      <c r="AI27">
        <f>AI24</f>
        <v>8.74786711711774E-2</v>
      </c>
    </row>
    <row r="28" spans="2:35" x14ac:dyDescent="0.25">
      <c r="B28" s="8" t="s">
        <v>54</v>
      </c>
      <c r="C28">
        <v>7</v>
      </c>
      <c r="D28">
        <v>6.3833333330000004</v>
      </c>
      <c r="E28">
        <v>-2.3227716680000001</v>
      </c>
      <c r="F28">
        <v>0.66240946199999995</v>
      </c>
      <c r="J28">
        <f>D13/4</f>
        <v>0.36249999999999999</v>
      </c>
      <c r="K28">
        <f t="shared" si="4"/>
        <v>-0.12916666674999999</v>
      </c>
      <c r="M28">
        <v>3</v>
      </c>
      <c r="N28">
        <f>ABS(K30)</f>
        <v>0.10833333324999994</v>
      </c>
      <c r="O28">
        <f>ABS(K31)</f>
        <v>0.15000000000000002</v>
      </c>
      <c r="P28">
        <f>H13</f>
        <v>11</v>
      </c>
      <c r="AG28" t="s">
        <v>78</v>
      </c>
      <c r="AH28">
        <f>AH27/AH24</f>
        <v>0.88044318578096414</v>
      </c>
      <c r="AI28">
        <f>SQRT((AI27/AH24)^2+((AH27*AI24/(AH24^2))^2))</f>
        <v>7.741501982106427E-3</v>
      </c>
    </row>
    <row r="29" spans="2:35" x14ac:dyDescent="0.25">
      <c r="B29" s="5" t="s">
        <v>55</v>
      </c>
      <c r="C29">
        <v>7</v>
      </c>
      <c r="D29">
        <v>6.5</v>
      </c>
      <c r="E29">
        <v>-2.0638212359999999</v>
      </c>
      <c r="F29">
        <v>0.67027707339999998</v>
      </c>
      <c r="J29">
        <f>D15/4</f>
        <v>0.49166666674999998</v>
      </c>
      <c r="K29">
        <f t="shared" si="4"/>
        <v>-0.12500000000000006</v>
      </c>
      <c r="M29">
        <v>4</v>
      </c>
      <c r="N29">
        <f>ABS(K32)</f>
        <v>0.10416666674999997</v>
      </c>
      <c r="O29">
        <f>ABS(K33)</f>
        <v>0.13750000000000007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6.7833333329999999</v>
      </c>
      <c r="E30">
        <v>-2.2763760290000001</v>
      </c>
      <c r="F30">
        <v>0.65301000050000002</v>
      </c>
      <c r="J30">
        <f>D16/4</f>
        <v>0.61666666675000004</v>
      </c>
      <c r="K30">
        <f t="shared" si="4"/>
        <v>-0.10833333324999994</v>
      </c>
      <c r="M30">
        <v>5</v>
      </c>
      <c r="N30">
        <f>ABS(K34)</f>
        <v>9.5833333249999875E-2</v>
      </c>
      <c r="O30">
        <f>ABS(K35)</f>
        <v>0.15416666675000013</v>
      </c>
      <c r="P30">
        <f>P28-1</f>
        <v>10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7.3666666669999996</v>
      </c>
      <c r="E31">
        <v>-4.6992983859999997</v>
      </c>
      <c r="F31">
        <v>0.63007697240000005</v>
      </c>
      <c r="J31">
        <f>D18/4</f>
        <v>0.72499999999999998</v>
      </c>
      <c r="K31">
        <f t="shared" si="4"/>
        <v>-0.15000000000000002</v>
      </c>
      <c r="M31">
        <v>6</v>
      </c>
      <c r="N31">
        <f>ABS(K36)</f>
        <v>9.9999999999999867E-2</v>
      </c>
      <c r="O31">
        <f>ABS(K37)</f>
        <v>0.12916666650000019</v>
      </c>
      <c r="R31" s="6" t="s">
        <v>17</v>
      </c>
      <c r="S31" s="5">
        <f>SUM(N26:O36)</f>
        <v>2.5333333333249999</v>
      </c>
      <c r="T31" s="5">
        <f>SQRT((P26^2)*10)</f>
        <v>1.8604085572798249E-2</v>
      </c>
      <c r="V31" s="6" t="s">
        <v>14</v>
      </c>
      <c r="W31" s="5">
        <f>AVERAGE(N26:N36)</f>
        <v>0.10946969696136359</v>
      </c>
      <c r="X31" s="12">
        <f>SQRT(((P26)^2)/P28)</f>
        <v>1.7738299600786787E-3</v>
      </c>
    </row>
    <row r="32" spans="2:35" x14ac:dyDescent="0.25">
      <c r="B32" s="5" t="s">
        <v>55</v>
      </c>
      <c r="C32">
        <v>8</v>
      </c>
      <c r="D32">
        <v>7.5</v>
      </c>
      <c r="E32">
        <v>-4.4403056730000001</v>
      </c>
      <c r="F32">
        <v>0.64085223899999999</v>
      </c>
      <c r="J32">
        <f>D19/4</f>
        <v>0.875</v>
      </c>
      <c r="K32">
        <f t="shared" si="4"/>
        <v>-0.10416666674999997</v>
      </c>
      <c r="M32">
        <v>7</v>
      </c>
      <c r="N32">
        <f>ABS(K38)</f>
        <v>9.9999999999999867E-2</v>
      </c>
      <c r="O32">
        <f>ABS(K39)</f>
        <v>0.14583333349999994</v>
      </c>
      <c r="R32" s="6" t="s">
        <v>19</v>
      </c>
      <c r="S32" s="5">
        <f>H13/S31</f>
        <v>4.3421052631721784</v>
      </c>
      <c r="T32" s="5">
        <f>(H13/(S31^2))*T31</f>
        <v>3.1887196532533656E-2</v>
      </c>
      <c r="V32" s="6" t="s">
        <v>16</v>
      </c>
      <c r="W32" s="5">
        <f>AVERAGE(O26:O35)</f>
        <v>0.13291666667500004</v>
      </c>
      <c r="X32" s="12">
        <f>SQRT(((P26)^2)/P30)</f>
        <v>1.8604085572798247E-3</v>
      </c>
    </row>
    <row r="33" spans="2:42" x14ac:dyDescent="0.25">
      <c r="B33" s="9" t="s">
        <v>56</v>
      </c>
      <c r="C33">
        <v>8</v>
      </c>
      <c r="D33">
        <v>7.7833333329999999</v>
      </c>
      <c r="E33">
        <v>-4.7110135680000003</v>
      </c>
      <c r="F33">
        <v>0.62443078610000002</v>
      </c>
      <c r="J33">
        <f>D21/4</f>
        <v>0.97916666674999997</v>
      </c>
      <c r="K33">
        <f t="shared" si="4"/>
        <v>-0.13750000000000007</v>
      </c>
      <c r="M33">
        <v>8</v>
      </c>
      <c r="N33">
        <f>ABS(K40)</f>
        <v>0.10416666650000006</v>
      </c>
      <c r="O33">
        <f>ABS(K41)</f>
        <v>0.12083333350000025</v>
      </c>
      <c r="P33" s="3"/>
      <c r="Q33" s="3"/>
    </row>
    <row r="34" spans="2:42" x14ac:dyDescent="0.25">
      <c r="B34" s="8" t="s">
        <v>54</v>
      </c>
      <c r="C34">
        <v>9</v>
      </c>
      <c r="D34">
        <v>8.2666666670000009</v>
      </c>
      <c r="E34">
        <v>-6.9736766440000002</v>
      </c>
      <c r="F34">
        <v>0.62243354409999996</v>
      </c>
      <c r="J34">
        <f>D22/4</f>
        <v>1.11666666675</v>
      </c>
      <c r="K34">
        <f t="shared" si="4"/>
        <v>-9.5833333249999875E-2</v>
      </c>
      <c r="M34">
        <v>9</v>
      </c>
      <c r="N34">
        <f>ABS(K42)</f>
        <v>0.11249999999999982</v>
      </c>
      <c r="O34">
        <f>ABS(K43)</f>
        <v>0.13333333324999996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8.4333333330000002</v>
      </c>
      <c r="E35">
        <v>-6.7468372609999996</v>
      </c>
      <c r="F35">
        <v>0.62204328109999996</v>
      </c>
      <c r="J35">
        <f>D24/4</f>
        <v>1.2124999999999999</v>
      </c>
      <c r="K35">
        <f t="shared" si="4"/>
        <v>-0.15416666675000013</v>
      </c>
      <c r="M35">
        <v>10</v>
      </c>
      <c r="N35">
        <f>ABS(K44)</f>
        <v>0.11666666675000004</v>
      </c>
      <c r="O35">
        <f>ABS(K45)</f>
        <v>0.12083333324999979</v>
      </c>
      <c r="P35" s="3"/>
      <c r="Q35" s="3"/>
    </row>
    <row r="36" spans="2:42" x14ac:dyDescent="0.25">
      <c r="B36" s="9" t="s">
        <v>56</v>
      </c>
      <c r="C36">
        <v>9</v>
      </c>
      <c r="D36">
        <v>8.7166666670000001</v>
      </c>
      <c r="E36">
        <v>-6.9534921819999997</v>
      </c>
      <c r="F36">
        <v>0.61050695649999998</v>
      </c>
      <c r="J36">
        <f>D25/4</f>
        <v>1.36666666675</v>
      </c>
      <c r="K36">
        <f t="shared" si="4"/>
        <v>-9.9999999999999867E-2</v>
      </c>
      <c r="M36">
        <v>11</v>
      </c>
      <c r="N36">
        <f>ABS(K46)</f>
        <v>0.125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9.25</v>
      </c>
      <c r="E37">
        <v>-9.4138335259999995</v>
      </c>
      <c r="F37">
        <v>0.61429247779999996</v>
      </c>
      <c r="J37">
        <f>D27/4</f>
        <v>1.4666666667499999</v>
      </c>
      <c r="K37">
        <f t="shared" si="4"/>
        <v>-0.12916666650000019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9.3666666670000005</v>
      </c>
      <c r="E38">
        <v>-9.137352602</v>
      </c>
      <c r="F38">
        <v>0.62772171340000005</v>
      </c>
      <c r="J38">
        <f>D28/4</f>
        <v>1.5958333332500001</v>
      </c>
      <c r="K38">
        <f t="shared" si="4"/>
        <v>-9.9999999999999867E-2</v>
      </c>
      <c r="Q38">
        <f>V15</f>
        <v>1.8208479554265242</v>
      </c>
      <c r="R38">
        <f t="shared" ref="Q38:R47" si="5">W15</f>
        <v>1.2812655347383498E-2</v>
      </c>
      <c r="S38">
        <f>D13/4-D10/4</f>
        <v>0.22083333332499999</v>
      </c>
      <c r="T38">
        <f>$P$26</f>
        <v>5.8831284194720748E-3</v>
      </c>
      <c r="V38">
        <f>Q38/S38</f>
        <v>8.2453492324312556</v>
      </c>
      <c r="W38">
        <f>SQRT(((1/S38)*R38)^2+((Q38/(S38^2))*T38)^2)</f>
        <v>0.22719414815450159</v>
      </c>
      <c r="Y38" s="6" t="s">
        <v>94</v>
      </c>
      <c r="Z38" s="6"/>
      <c r="AA38" s="5">
        <f>AVERAGE(V38:V47)</f>
        <v>8.2610399883638763</v>
      </c>
      <c r="AB38" s="13">
        <f>SQRT(SUM(W38^2+W39^2+W40^2+W41^2+W42^2+W43^2+W44^2+W45^2+W46^2+W47^2)/(H13^2))</f>
        <v>5.9274629425918546E-2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9.7166666670000001</v>
      </c>
      <c r="E39">
        <v>-9.4196911179999994</v>
      </c>
      <c r="F39">
        <v>0.6114693846</v>
      </c>
      <c r="J39">
        <f>D30/4</f>
        <v>1.69583333325</v>
      </c>
      <c r="K39">
        <f t="shared" si="4"/>
        <v>-0.14583333349999994</v>
      </c>
      <c r="Q39">
        <f t="shared" si="5"/>
        <v>2.0866066354162678</v>
      </c>
      <c r="R39">
        <f t="shared" si="5"/>
        <v>1.0095162015748341E-2</v>
      </c>
      <c r="S39">
        <f>D16/4-D13/4</f>
        <v>0.25416666675000005</v>
      </c>
      <c r="T39">
        <f t="shared" ref="T39:T47" si="6">$P$26</f>
        <v>5.8831284194720748E-3</v>
      </c>
      <c r="V39">
        <f t="shared" ref="V39:V47" si="7">Q39/S39</f>
        <v>8.2095998743559377</v>
      </c>
      <c r="W39">
        <f t="shared" ref="W39:W47" si="8">SQRT(((1/S39)*R39)^2+((Q39/(S39^2))*T39)^2)</f>
        <v>0.19413200946257989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 t="s">
        <v>54</v>
      </c>
      <c r="C40">
        <v>11</v>
      </c>
      <c r="D40">
        <v>10.199999999999999</v>
      </c>
      <c r="E40">
        <v>-11.54813697</v>
      </c>
      <c r="F40">
        <v>0.63951142309999998</v>
      </c>
      <c r="J40">
        <f>D31/4</f>
        <v>1.8416666667499999</v>
      </c>
      <c r="K40">
        <f t="shared" si="4"/>
        <v>-0.10416666650000006</v>
      </c>
      <c r="Q40">
        <f t="shared" si="5"/>
        <v>2.0098431069722746</v>
      </c>
      <c r="R40">
        <f t="shared" si="5"/>
        <v>7.2333153243950782E-3</v>
      </c>
      <c r="S40">
        <f>D19/4-D16/4</f>
        <v>0.25833333324999996</v>
      </c>
      <c r="T40">
        <f t="shared" si="6"/>
        <v>5.8831284194720748E-3</v>
      </c>
      <c r="V40">
        <f t="shared" si="7"/>
        <v>7.780037835950754</v>
      </c>
      <c r="W40">
        <f t="shared" si="8"/>
        <v>0.17937672681445585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 t="s">
        <v>55</v>
      </c>
      <c r="C41">
        <v>11</v>
      </c>
      <c r="D41">
        <v>10.31666667</v>
      </c>
      <c r="E41">
        <v>-11.29217875</v>
      </c>
      <c r="F41">
        <v>0.6416060052</v>
      </c>
      <c r="J41">
        <f>D33/4</f>
        <v>1.94583333325</v>
      </c>
      <c r="K41">
        <f t="shared" si="4"/>
        <v>-0.12083333350000025</v>
      </c>
      <c r="Q41">
        <f t="shared" si="5"/>
        <v>2.0172625999379643</v>
      </c>
      <c r="R41">
        <f t="shared" si="5"/>
        <v>4.4803612183184098E-3</v>
      </c>
      <c r="S41">
        <f>D22/4-D19/4</f>
        <v>0.24166666675000004</v>
      </c>
      <c r="T41">
        <f t="shared" si="6"/>
        <v>5.8831284194720748E-3</v>
      </c>
      <c r="V41">
        <f t="shared" si="7"/>
        <v>8.3472935141063012</v>
      </c>
      <c r="W41">
        <f t="shared" si="8"/>
        <v>0.20405030837735938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 t="s">
        <v>56</v>
      </c>
      <c r="C42">
        <v>11</v>
      </c>
      <c r="D42">
        <v>10.7</v>
      </c>
      <c r="E42">
        <v>-11.5508755</v>
      </c>
      <c r="F42">
        <v>0.65118432469999998</v>
      </c>
      <c r="J42">
        <f>D34/4</f>
        <v>2.0666666667500002</v>
      </c>
      <c r="K42">
        <f t="shared" si="4"/>
        <v>-0.11249999999999982</v>
      </c>
      <c r="Q42">
        <f t="shared" si="5"/>
        <v>1.9125621503573704</v>
      </c>
      <c r="R42">
        <f t="shared" si="5"/>
        <v>1.9998219141677482E-3</v>
      </c>
      <c r="S42">
        <f>D25/4-D22/4</f>
        <v>0.25</v>
      </c>
      <c r="T42">
        <f t="shared" si="6"/>
        <v>5.8831284194720748E-3</v>
      </c>
      <c r="V42">
        <f t="shared" si="7"/>
        <v>7.6502486014294817</v>
      </c>
      <c r="W42">
        <f t="shared" si="8"/>
        <v>0.18020720913670593</v>
      </c>
      <c r="Y42" s="14" t="s">
        <v>96</v>
      </c>
      <c r="Z42" s="14"/>
      <c r="AA42" s="12">
        <f>$X$17*100</f>
        <v>198.72226770010872</v>
      </c>
      <c r="AB42" s="12">
        <f>$Y$17</f>
        <v>8.2349160023233378E-3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2.17916666675</v>
      </c>
      <c r="K43">
        <f t="shared" si="4"/>
        <v>-0.13333333324999996</v>
      </c>
      <c r="Q43">
        <f t="shared" si="5"/>
        <v>1.9000598327486133</v>
      </c>
      <c r="R43">
        <f t="shared" si="5"/>
        <v>1.8220218057452033E-3</v>
      </c>
      <c r="S43">
        <f>D28/4-D25/4</f>
        <v>0.22916666650000006</v>
      </c>
      <c r="T43">
        <f t="shared" si="6"/>
        <v>5.8831284194720748E-3</v>
      </c>
      <c r="V43">
        <f t="shared" si="7"/>
        <v>8.2911701852966164</v>
      </c>
      <c r="W43">
        <f t="shared" si="8"/>
        <v>0.21299797710235124</v>
      </c>
      <c r="Y43" s="14" t="s">
        <v>97</v>
      </c>
      <c r="Z43" s="14"/>
      <c r="AA43" s="12">
        <f>$W$31</f>
        <v>0.10946969696136359</v>
      </c>
      <c r="AB43" s="12">
        <f>$X$31</f>
        <v>1.7738299600786787E-3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2.3125</v>
      </c>
      <c r="K44">
        <f t="shared" si="4"/>
        <v>-0.11666666675000004</v>
      </c>
      <c r="Q44">
        <f t="shared" si="5"/>
        <v>2.0923595286711612</v>
      </c>
      <c r="R44">
        <f t="shared" si="5"/>
        <v>4.3100203330841023E-3</v>
      </c>
      <c r="S44">
        <f>D31/4-D28/4</f>
        <v>0.24583333349999981</v>
      </c>
      <c r="T44">
        <f t="shared" si="6"/>
        <v>5.8831284194720748E-3</v>
      </c>
      <c r="V44">
        <f t="shared" si="7"/>
        <v>8.5112929922140221</v>
      </c>
      <c r="W44">
        <f t="shared" si="8"/>
        <v>0.20444005088501924</v>
      </c>
      <c r="Y44" s="14" t="s">
        <v>98</v>
      </c>
      <c r="Z44" s="14"/>
      <c r="AA44" s="12">
        <f>$W$32</f>
        <v>0.13291666667500004</v>
      </c>
      <c r="AB44" s="12">
        <f>$X$32</f>
        <v>1.8604085572798247E-3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2.42916666675</v>
      </c>
      <c r="K45">
        <f t="shared" si="4"/>
        <v>-0.12083333324999979</v>
      </c>
      <c r="Q45">
        <f t="shared" si="5"/>
        <v>2.0307700194431462</v>
      </c>
      <c r="R45">
        <f t="shared" si="5"/>
        <v>7.1076061114600086E-3</v>
      </c>
      <c r="S45">
        <f>D34/4-D31/4</f>
        <v>0.22500000000000031</v>
      </c>
      <c r="T45">
        <f t="shared" si="6"/>
        <v>5.8831284194720748E-3</v>
      </c>
      <c r="V45">
        <f t="shared" si="7"/>
        <v>9.0256445308584148</v>
      </c>
      <c r="W45">
        <f t="shared" si="8"/>
        <v>0.23810049170778808</v>
      </c>
      <c r="Y45" s="14" t="s">
        <v>99</v>
      </c>
      <c r="Z45" s="14"/>
      <c r="AA45" s="5">
        <f>$S$31</f>
        <v>2.5333333333249999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J46">
        <f>D40/4</f>
        <v>2.5499999999999998</v>
      </c>
      <c r="K46">
        <f t="shared" si="4"/>
        <v>-0.125</v>
      </c>
      <c r="Q46">
        <f>V23</f>
        <v>2.104712942488308</v>
      </c>
      <c r="R46">
        <f t="shared" si="5"/>
        <v>9.9944692026855166E-3</v>
      </c>
      <c r="S46">
        <f>D37/4-D34/4</f>
        <v>0.24583333324999979</v>
      </c>
      <c r="T46">
        <f t="shared" si="6"/>
        <v>5.8831284194720748E-3</v>
      </c>
      <c r="V46">
        <f t="shared" si="7"/>
        <v>8.5615441757360209</v>
      </c>
      <c r="W46">
        <f t="shared" si="8"/>
        <v>0.20888409741713934</v>
      </c>
      <c r="Y46" s="14" t="s">
        <v>100</v>
      </c>
      <c r="Z46" s="14"/>
      <c r="AA46" s="5">
        <f>$S$32</f>
        <v>4.3421052631721784</v>
      </c>
      <c r="AB46" s="5">
        <f>$T$32</f>
        <v>3.1887196532533656E-2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J47">
        <f>D42/4</f>
        <v>2.6749999999999998</v>
      </c>
      <c r="Q47">
        <f>V24</f>
        <v>1.8972019985492423</v>
      </c>
      <c r="R47">
        <f t="shared" si="5"/>
        <v>1.2781419700085686E-2</v>
      </c>
      <c r="S47">
        <f>D40/4-D37/4</f>
        <v>0.23749999999999982</v>
      </c>
      <c r="T47">
        <f t="shared" si="6"/>
        <v>5.8831284194720748E-3</v>
      </c>
      <c r="V47">
        <f t="shared" si="7"/>
        <v>7.9882189412599738</v>
      </c>
      <c r="W47">
        <f t="shared" si="8"/>
        <v>0.20506439772012372</v>
      </c>
      <c r="Y47" s="14" t="s">
        <v>92</v>
      </c>
      <c r="Z47" s="14"/>
      <c r="AA47" s="5">
        <f>$AA$38</f>
        <v>8.2610399883638763</v>
      </c>
      <c r="AB47" s="5">
        <f>$AB$38</f>
        <v>5.9274629425918546E-2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2019-09-04T11:08:42Z</dcterms:modified>
</cp:coreProperties>
</file>