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4EE559D7-E5C8-414F-A7BB-536D85DEAF5A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R41" i="1"/>
  <c r="W41" i="1" s="1"/>
  <c r="Q41" i="1"/>
  <c r="V41" i="1" s="1"/>
  <c r="T40" i="1"/>
  <c r="S40" i="1"/>
  <c r="W40" i="1" s="1"/>
  <c r="R40" i="1"/>
  <c r="Q40" i="1"/>
  <c r="V40" i="1" s="1"/>
  <c r="T39" i="1"/>
  <c r="S39" i="1"/>
  <c r="R39" i="1"/>
  <c r="W39" i="1" s="1"/>
  <c r="Q39" i="1"/>
  <c r="V39" i="1" s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A38" i="1" l="1"/>
  <c r="AA47" i="1" s="1"/>
  <c r="P30" i="1"/>
  <c r="X32" i="1" s="1"/>
  <c r="AB44" i="1" s="1"/>
  <c r="W38" i="1"/>
  <c r="AB38" i="1" s="1"/>
  <c r="AB47" i="1" s="1"/>
  <c r="S32" i="1"/>
  <c r="AA46" i="1" s="1"/>
  <c r="AA45" i="1"/>
  <c r="Y17" i="1"/>
  <c r="X17" i="1"/>
  <c r="U11" i="1"/>
  <c r="T11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H13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I22" i="1"/>
  <c r="AH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25" i="1" l="1"/>
  <c r="T19" i="1"/>
  <c r="T17" i="1"/>
  <c r="T15" i="1"/>
  <c r="U15" i="1" s="1"/>
  <c r="T21" i="1"/>
  <c r="U21" i="1" s="1"/>
  <c r="T18" i="1"/>
  <c r="V18" i="1" s="1"/>
  <c r="T24" i="1"/>
  <c r="V24" i="1" s="1"/>
  <c r="T16" i="1"/>
  <c r="V16" i="1" s="1"/>
  <c r="T22" i="1"/>
  <c r="T20" i="1"/>
  <c r="V20" i="1" s="1"/>
  <c r="T23" i="1"/>
  <c r="V23" i="1" s="1"/>
  <c r="U25" i="1"/>
  <c r="AH25" i="1"/>
  <c r="AI25" i="1"/>
  <c r="AA25" i="1"/>
  <c r="L4" i="1"/>
  <c r="AB20" i="1"/>
  <c r="U18" i="1" l="1"/>
  <c r="U16" i="1"/>
  <c r="W18" i="1"/>
  <c r="V15" i="1"/>
  <c r="V21" i="1"/>
  <c r="W15" i="1"/>
  <c r="U22" i="1"/>
  <c r="V22" i="1"/>
  <c r="U20" i="1"/>
  <c r="W20" i="1" s="1"/>
  <c r="U17" i="1"/>
  <c r="W17" i="1" s="1"/>
  <c r="V17" i="1"/>
  <c r="U23" i="1"/>
  <c r="W23" i="1" s="1"/>
  <c r="U19" i="1"/>
  <c r="V19" i="1"/>
  <c r="U24" i="1"/>
  <c r="W24" i="1" s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22" i="1" l="1"/>
  <c r="W16" i="1"/>
  <c r="W19" i="1"/>
  <c r="W21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<sst xmlns="http://schemas.openxmlformats.org/spreadsheetml/2006/main" count="163" uniqueCount="101">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</sst>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24.024345609999997</v>
      </c>
      <c r="M3">
        <v>0.01</v>
      </c>
      <c r="N3" t="s">
        <v>38</v>
      </c>
    </row>
    <row r="4" spans="1:35" x14ac:dyDescent="0.25">
      <c r="D4">
        <v>3.3333333329999999E-2</v>
      </c>
      <c r="E4">
        <v>12.013170819999999</v>
      </c>
      <c r="F4">
        <v>0.5171361324</v>
      </c>
      <c r="H4" s="11" t="s">
        <v>7</v>
      </c>
      <c r="I4" s="11"/>
      <c r="J4" s="11"/>
      <c r="K4" s="11"/>
      <c r="L4">
        <f>AA20</f>
        <v>7.2830975479265589</v>
      </c>
      <c r="M4">
        <f>AB20</f>
        <v>0.1045235303757954</v>
      </c>
      <c r="P4" t="s">
        <v>13</v>
      </c>
    </row>
    <row r="5" spans="1:35" x14ac:dyDescent="0.25">
      <c r="D5">
        <v>0.05</v>
      </c>
      <c r="E5">
        <v>-12.01117479</v>
      </c>
      <c r="F5">
        <v>0.53996131110000001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24.024345609999997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0.55000000000000004</v>
      </c>
      <c r="E10">
        <v>11.223810439999999</v>
      </c>
      <c r="F10">
        <v>0.60757837550000005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12.012172804999999</v>
      </c>
      <c r="AB10">
        <f>AB9</f>
        <v>0.01</v>
      </c>
      <c r="AE10" t="s">
        <v>65</v>
      </c>
      <c r="AH10">
        <f>L3</f>
        <v>24.024345609999997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0.65</v>
      </c>
      <c r="E11">
        <v>11.51106551</v>
      </c>
      <c r="F11">
        <v>0.61036695090000004</v>
      </c>
      <c r="G11" t="s">
        <v>57</v>
      </c>
      <c r="H11">
        <f>M3</f>
        <v>0.01</v>
      </c>
      <c r="K11">
        <f>ABS(E11-E14)</f>
        <v>2.2555200360000001</v>
      </c>
      <c r="L11">
        <f>SQRT((H11^2)+(H11^2))</f>
        <v>1.4142135623730951E-2</v>
      </c>
      <c r="N11">
        <f>($L$4-$L$5)*(E11/$L$4)</f>
        <v>10.546949635553277</v>
      </c>
      <c r="O11">
        <f>SQRT(((E11/$L$4)*$M$4)^2+((E11/$L$4)*$M$5)^2+(($L$4-$L$5)*$H$11)^2+(((($L$5-$L$4)*E11)/($L$4^2))*$M$4)^2)</f>
        <v>0.23378577434238651</v>
      </c>
      <c r="Q11">
        <f>N11-N12</f>
        <v>2.0666076655551358</v>
      </c>
      <c r="R11">
        <f>SQRT((O11^2)+(O12^2))</f>
        <v>0.30259747553912936</v>
      </c>
      <c r="T11" s="5">
        <f>AVERAGE(Q11:Q20)</f>
        <v>2.1288404915881154</v>
      </c>
      <c r="U11" s="5">
        <f>SQRT(((R11^2)+(R12^2)+(R13^2)+(R14^2)+(R15^2)+(R16^2)+(R17^2)+(R18^2)+(R19^2)+(R20^2))/($H$13-1))</f>
        <v>0.2077629513402636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1.05</v>
      </c>
      <c r="E12">
        <v>11.229829219999999</v>
      </c>
      <c r="F12">
        <v>0.64962976959999996</v>
      </c>
      <c r="G12" t="s">
        <v>58</v>
      </c>
      <c r="H12">
        <f>L6</f>
        <v>4.1599999999999996E-3</v>
      </c>
      <c r="K12">
        <f>ABS(E14-E17)</f>
        <v>2.2972899460000002</v>
      </c>
      <c r="L12" s="1"/>
      <c r="N12">
        <f>($L$4-$L$5)*(E14/$L$4)</f>
        <v>8.4803419699981415</v>
      </c>
      <c r="O12">
        <f>SQRT(((E14/$L$4)*$M$4)^2+((E14/$L$4)*$M$5)^2+(($L$4-$L$5)*$H$11)^2+(((($L$5-$L$4)*E14)/($L$4^2))*$M$4)^2)</f>
        <v>0.19211830708650524</v>
      </c>
      <c r="Q12">
        <f t="shared" ref="Q12:Q20" si="0">N12-N13</f>
        <v>2.1048791128567643</v>
      </c>
      <c r="R12">
        <f t="shared" ref="R12:R20" si="1">SQRT((O12^2)+(O13^2))</f>
        <v>0.24434935254987189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1.6666666670000001</v>
      </c>
      <c r="E13">
        <v>9.0104825389999998</v>
      </c>
      <c r="F13">
        <v>0.60747520420000001</v>
      </c>
      <c r="G13" t="s">
        <v>39</v>
      </c>
      <c r="H13" s="4">
        <f>C42</f>
        <v>11</v>
      </c>
      <c r="K13">
        <f>ABS(E17-E20)</f>
        <v>2.3130944049999993</v>
      </c>
      <c r="L13" s="1"/>
      <c r="N13">
        <f>($L$4-$L$5)*(E17/$L$4)</f>
        <v>6.3754628571413772</v>
      </c>
      <c r="O13">
        <f>SQRT(((E17/$L$4)*$M$4)^2+((E17/$L$4)*$M$5)^2+(($L$4-$L$5)*$H$11)^2+(((($L$5-$L$4)*E17)/($L$4^2))*$M$4)^2)</f>
        <v>0.15098729143128853</v>
      </c>
      <c r="Q13">
        <f t="shared" si="0"/>
        <v>2.1193598603553649</v>
      </c>
      <c r="R13">
        <f t="shared" si="1"/>
        <v>0.1882163140566615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1.766666667</v>
      </c>
      <c r="E14">
        <v>9.2555454739999998</v>
      </c>
      <c r="F14">
        <v>0.60838033120000001</v>
      </c>
      <c r="K14">
        <f>ABS(E20-E23)</f>
        <v>2.2787106690000001</v>
      </c>
      <c r="L14" s="1"/>
      <c r="N14">
        <f>($L$4-$L$5)*(E20/$L$4)</f>
        <v>4.2561029967860122</v>
      </c>
      <c r="O14">
        <f>SQRT(((E20/$L$4)*$M$4)^2+((E20/$L$4)*$M$5)^2+(($L$4-$L$5)*$H$11)^2+(((($L$5-$L$4)*E20)/($L$4^2))*$M$4)^2)</f>
        <v>0.11237534740021486</v>
      </c>
      <c r="Q14">
        <f t="shared" si="0"/>
        <v>2.0878559538265469</v>
      </c>
      <c r="R14">
        <f t="shared" si="1"/>
        <v>0.1385748106917723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2.0121728049999987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2.0833333330000001</v>
      </c>
      <c r="E15">
        <v>9.018525511</v>
      </c>
      <c r="F15">
        <v>0.61523669069999998</v>
      </c>
      <c r="K15">
        <f>ABS(E26-E23)</f>
        <v>2.2156335779000003</v>
      </c>
      <c r="L15" s="1"/>
      <c r="N15">
        <f>($L$4-$L$5)*(E23/$L$4)</f>
        <v>2.1682470429594654</v>
      </c>
      <c r="O15">
        <f>SQRT(((E23/$L$4)*$M$4)^2+((E23/$L$4)*$M$5)^2+(($L$4-$L$5)*$H$11)^2+(((($L$5-$L$4)*E23)/($L$4^2))*$M$4)^2)</f>
        <v>8.1084890423195069E-2</v>
      </c>
      <c r="Q15">
        <f t="shared" si="0"/>
        <v>2.0300619205625572</v>
      </c>
      <c r="R15">
        <f t="shared" si="1"/>
        <v>0.10505427332824366</v>
      </c>
      <c r="T15">
        <f>E11*$AH$28</f>
        <v>10.001682061386616</v>
      </c>
      <c r="U15">
        <f>(SQRT(($M$3/E11)^2+($AI$28/$AH$28^2)))/100*T15</f>
        <v>9.6086118916416142E-3</v>
      </c>
      <c r="V15">
        <f>T15-T16</f>
        <v>1.9597659542082919</v>
      </c>
      <c r="W15">
        <f>SQRT(U15^2+U16^2)</f>
        <v>1.2329521054837285E-2</v>
      </c>
      <c r="Z15" t="s">
        <v>26</v>
      </c>
      <c r="AA15">
        <f>AA14/AA13</f>
        <v>1.6493219713114744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2.75</v>
      </c>
      <c r="E16">
        <v>6.7183200029999997</v>
      </c>
      <c r="F16">
        <v>0.61931576619999995</v>
      </c>
      <c r="K16">
        <f>ABS(E29-E26)</f>
        <v>2.2372691600999999</v>
      </c>
      <c r="L16" s="1"/>
      <c r="N16">
        <f>($L$4-$L$5)*(E26/$L$4)</f>
        <v>0.13818512239690822</v>
      </c>
      <c r="O16">
        <f>SQRT(((E26/$L$4)*$M$4)^2+((E26/$L$4)*$M$5)^2+(($L$4-$L$5)*$H$11)^2+(((($L$5-$L$4)*E26)/($L$4^2))*$M$4)^2)</f>
        <v>6.6795515490066959E-2</v>
      </c>
      <c r="Q16">
        <f t="shared" si="0"/>
        <v>2.0498854022029867</v>
      </c>
      <c r="R16">
        <f t="shared" si="1"/>
        <v>0.10278140177268411</v>
      </c>
      <c r="T16">
        <f>E14*$AH$28</f>
        <v>8.0419161071783236</v>
      </c>
      <c r="U16">
        <f>(SQRT(($M$3/E14)^2+($AI$28/$AH$28^2)))/100*T16</f>
        <v>7.7260382446296023E-3</v>
      </c>
      <c r="V16">
        <f t="shared" ref="V16:V24" si="2">T16-T17</f>
        <v>1.99605880296237</v>
      </c>
      <c r="W16">
        <f t="shared" ref="W16:W24" si="3">SQRT(U16^2+U17^2)</f>
        <v>9.6660362472686129E-3</v>
      </c>
      <c r="X16" s="6" t="s">
        <v>83</v>
      </c>
      <c r="Y16" s="6" t="s">
        <v>84</v>
      </c>
      <c r="Z16" t="s">
        <v>27</v>
      </c>
      <c r="AA16">
        <f>ATAN(AA14/AA13)</f>
        <v>1.0257502132198637</v>
      </c>
      <c r="AB16">
        <f>(ABS(1/(1+AA15)))*AB15</f>
        <v>3.0938939850401978E-3</v>
      </c>
      <c r="AG16" t="s">
        <v>69</v>
      </c>
      <c r="AH16">
        <f>AH10/2</f>
        <v>12.012172804999999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2.85</v>
      </c>
      <c r="E17">
        <v>6.9582555279999996</v>
      </c>
      <c r="F17">
        <v>0.62821695099999997</v>
      </c>
      <c r="K17">
        <f>ABS(E32-E29)</f>
        <v>2.3902801629999999</v>
      </c>
      <c r="L17" s="1"/>
      <c r="N17">
        <f>($L$4-$L$5)*(E29/$L$4)</f>
        <v>-1.9117002798060785</v>
      </c>
      <c r="O17">
        <f>SQRT(((E29/$L$4)*$M$4)^2+((E29/$L$4)*$M$5)^2+(($L$4-$L$5)*$H$11)^2+(((($L$5-$L$4)*E29)/($L$4^2))*$M$4)^2)</f>
        <v>7.8117703888261697E-2</v>
      </c>
      <c r="Q17">
        <f t="shared" si="0"/>
        <v>2.1900808810550396</v>
      </c>
      <c r="R17">
        <f t="shared" si="1"/>
        <v>0.13471634767793547</v>
      </c>
      <c r="T17">
        <f>E17*$AH$28</f>
        <v>6.0458573042159536</v>
      </c>
      <c r="U17">
        <f>(SQRT(($M$3/E17)^2+($AI$28/$AH$28^2)))/100*T17</f>
        <v>5.8086650597216766E-3</v>
      </c>
      <c r="V17">
        <f t="shared" si="2"/>
        <v>2.0097909091633896</v>
      </c>
      <c r="W17">
        <f t="shared" si="3"/>
        <v>6.9843759749650498E-3</v>
      </c>
      <c r="X17" s="5">
        <f>AVERAGE(V15:V24)</f>
        <v>2.018781400500484</v>
      </c>
      <c r="Y17" s="5">
        <f>SQRT(((W15^2)+(W16^2)+(W17^2)+(W18^2)+(W19^2)+(W20^2)+(W21^2)+(W22^2)+(W23^2)+(W24^2))/($H$13-1))</f>
        <v>7.9381805847153365E-3</v>
      </c>
      <c r="Z17" t="s">
        <v>28</v>
      </c>
      <c r="AA17">
        <f>SQRT((AA14^2)+(AA13^2))</f>
        <v>2.3531339522393457</v>
      </c>
      <c r="AB17">
        <f>SQRT(((ABS(AA13*(AA13^2+AA14^2)))*AB13)^2+((ABS(AA14*(AA13^2+AA14^2)))*AB14)^2)</f>
        <v>0.1114188252978333</v>
      </c>
      <c r="AG17" t="s">
        <v>70</v>
      </c>
      <c r="AH17">
        <f>(AH16)-AH15</f>
        <v>2.0121728049999987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3.2</v>
      </c>
      <c r="E18">
        <v>6.7052434490000001</v>
      </c>
      <c r="F18">
        <v>0.62481849030000003</v>
      </c>
      <c r="K18">
        <f>ABS(E35-E32)</f>
        <v>2.3429606170000001</v>
      </c>
      <c r="N18">
        <f>($L$4-$L$5)*(E32/$L$4)</f>
        <v>-4.1017811608611181</v>
      </c>
      <c r="O18">
        <f>SQRT(((E32/$L$4)*$M$4)^2+((E32/$L$4)*$M$5)^2+(($L$4-$L$5)*$H$11)^2+(((($L$5-$L$4)*E32)/($L$4^2))*$M$4)^2)</f>
        <v>0.109754811607092</v>
      </c>
      <c r="Q18">
        <f t="shared" si="0"/>
        <v>2.146724610690173</v>
      </c>
      <c r="R18">
        <f t="shared" si="1"/>
        <v>0.1847159090434225</v>
      </c>
      <c r="T18">
        <f>E20*$AH$28</f>
        <v>4.0360663950525639</v>
      </c>
      <c r="U18">
        <f>(SQRT(($M$3/E20)^2+($AI$28/$AH$28^2)))/100*T18</f>
        <v>3.8782622376055949E-3</v>
      </c>
      <c r="V18">
        <f t="shared" si="2"/>
        <v>1.9799157255623672</v>
      </c>
      <c r="W18">
        <f t="shared" si="3"/>
        <v>4.3531745630537664E-3</v>
      </c>
      <c r="Z18" t="s">
        <v>29</v>
      </c>
      <c r="AA18">
        <f>AA17/AA14</f>
        <v>1.169449237357796</v>
      </c>
      <c r="AB18">
        <f>(((AB17/AA17)*100+(AB14/AA14)*100)/100)*AA18</f>
        <v>6.1184266761527634E-2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3.85</v>
      </c>
      <c r="E19">
        <v>4.3684423560000001</v>
      </c>
      <c r="F19">
        <v>0.64535882389999999</v>
      </c>
      <c r="K19">
        <f>ABS(E38-E35)</f>
        <v>2.3978539920000008</v>
      </c>
      <c r="N19">
        <f>($L$4-$L$5)*(E35/$L$4)</f>
        <v>-6.2485057715512911</v>
      </c>
      <c r="O19">
        <f>SQRT(((E35/$L$4)*$M$4)^2+((E35/$L$4)*$M$5)^2+(($L$4-$L$5)*$H$11)^2+(((($L$5-$L$4)*E35)/($L$4^2))*$M$4)^2)</f>
        <v>0.14857270403014708</v>
      </c>
      <c r="Q19">
        <f t="shared" si="0"/>
        <v>2.1970203596760163</v>
      </c>
      <c r="R19">
        <f t="shared" si="1"/>
        <v>0.24231661364946122</v>
      </c>
      <c r="T19">
        <f>E23*$AH$28</f>
        <v>2.0561506694901968</v>
      </c>
      <c r="U19">
        <f>(SQRT(($M$3/E23)^2+($AI$28/$AH$28^2)))/100*T19</f>
        <v>1.9771724236345187E-3</v>
      </c>
      <c r="V19">
        <f t="shared" si="2"/>
        <v>1.9251095905446094</v>
      </c>
      <c r="W19">
        <f t="shared" si="3"/>
        <v>1.9830803095119889E-3</v>
      </c>
      <c r="Z19" t="s">
        <v>30</v>
      </c>
      <c r="AA19">
        <f>1/AA15</f>
        <v>0.60630975479265592</v>
      </c>
      <c r="AB19">
        <f>AB15</f>
        <v>8.1967213114754103E-3</v>
      </c>
      <c r="AG19" t="s">
        <v>72</v>
      </c>
      <c r="AH19">
        <f>AH17/AH18</f>
        <v>0.83840533541666618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3.95</v>
      </c>
      <c r="E20">
        <v>4.6451611230000003</v>
      </c>
      <c r="F20">
        <v>0.64833505629999999</v>
      </c>
      <c r="K20">
        <f>ABS(E41-E38)</f>
        <v>2.5058042139999994</v>
      </c>
      <c r="N20">
        <f>($L$4-$L$5)*(E38/$L$4)</f>
        <v>-8.4455261312273073</v>
      </c>
      <c r="O20">
        <f>SQRT(((E38/$L$4)*$M$4)^2+((E38/$L$4)*$M$5)^2+(($L$4-$L$5)*$H$11)^2+(((($L$5-$L$4)*E38)/($L$4^2))*$M$4)^2)</f>
        <v>0.19142490137835408</v>
      </c>
      <c r="Q20">
        <f t="shared" si="0"/>
        <v>2.295929149100564</v>
      </c>
      <c r="R20">
        <f t="shared" si="1"/>
        <v>0.30523437328680669</v>
      </c>
      <c r="T20">
        <f>E26*$AH$28</f>
        <v>0.13104107894558734</v>
      </c>
      <c r="U20">
        <f>(SQRT(($M$3/E26)^2+($AI$28/$AH$28^2)))/100*T20</f>
        <v>1.5295986791759531E-4</v>
      </c>
      <c r="V20">
        <f t="shared" si="2"/>
        <v>1.9439082164571635</v>
      </c>
      <c r="W20">
        <f t="shared" si="3"/>
        <v>1.7504116311547672E-3</v>
      </c>
      <c r="Z20" t="s">
        <v>31</v>
      </c>
      <c r="AA20">
        <f>AA10*AA19</f>
        <v>7.2830975479265589</v>
      </c>
      <c r="AB20">
        <f>(((AB10/AA10)*100+(AB19/AA19)*100)/100)*AA20</f>
        <v>0.1045235303757954</v>
      </c>
      <c r="AG20" t="s">
        <v>73</v>
      </c>
      <c r="AH20">
        <f>ATAN(AH19)</f>
        <v>0.69772413200604622</v>
      </c>
      <c r="AI20">
        <f>(ABS(1/(1+AH19)))*AI19</f>
        <v>2.2664570138022965E-3</v>
      </c>
    </row>
    <row r="21" spans="2:35" x14ac:dyDescent="0.25">
      <c r="B21" s="9" t="s">
        <v>56</v>
      </c>
      <c r="C21">
        <v>4</v>
      </c>
      <c r="D21">
        <v>4.266666667</v>
      </c>
      <c r="E21">
        <v>4.3919613870000003</v>
      </c>
      <c r="F21">
        <v>0.63440028989999997</v>
      </c>
      <c r="N21">
        <f>($L$4-$L$5)*(E41/$L$4)</f>
        <v>-10.741455280327871</v>
      </c>
      <c r="O21">
        <f>SQRT(((E41/$L$4)*$M$4)^2+((E41/$L$4)*$M$5)^2+(($L$4-$L$5)*$H$11)^2+(((($L$5-$L$4)*E41)/($L$4^2))*$M$4)^2)</f>
        <v>0.23774887963579783</v>
      </c>
      <c r="T21">
        <f>E29*$AH$28</f>
        <v>-1.8128671375115761</v>
      </c>
      <c r="U21">
        <f>(SQRT(($M$3/E29)^2+($AI$28/$AH$28^2)))/100*T21</f>
        <v>-1.7437156182383998E-3</v>
      </c>
      <c r="V21">
        <f t="shared" si="2"/>
        <v>2.0768557182822751</v>
      </c>
      <c r="W21">
        <f t="shared" si="3"/>
        <v>4.1244439985510736E-3</v>
      </c>
      <c r="Z21" t="s">
        <v>32</v>
      </c>
      <c r="AA21">
        <f>AA10*AA18</f>
        <v>14.047626325817307</v>
      </c>
      <c r="AB21">
        <f>(((AB10/AA10)*100+(AB18/AA18)*100)/100)*AA21</f>
        <v>0.74665047766026571</v>
      </c>
    </row>
    <row r="22" spans="2:35" x14ac:dyDescent="0.25">
      <c r="B22" s="8" t="s">
        <v>54</v>
      </c>
      <c r="C22">
        <v>5</v>
      </c>
      <c r="D22">
        <v>4.9000000000000004</v>
      </c>
      <c r="E22">
        <v>2.0421306549999998</v>
      </c>
      <c r="F22">
        <v>0.66307742410000003</v>
      </c>
      <c r="T22">
        <f>E32*$AH$28</f>
        <v>-3.8897228557938512</v>
      </c>
      <c r="U22">
        <f>(SQRT(($M$3/E32)^2+($AI$28/$AH$28^2)))/100*T22</f>
        <v>-3.7377124207054035E-3</v>
      </c>
      <c r="V22">
        <f t="shared" si="2"/>
        <v>2.0357409271302305</v>
      </c>
      <c r="W22">
        <f t="shared" si="3"/>
        <v>6.8103584390845845E-3</v>
      </c>
      <c r="AE22">
        <v>2</v>
      </c>
      <c r="AG22" t="s">
        <v>74</v>
      </c>
      <c r="AH22">
        <f>AH18/AH17</f>
        <v>1.1927405012314543</v>
      </c>
      <c r="AI22">
        <f>SQRT((AI17*(AH18/(AH17^2)))^2)</f>
        <v>5.927624596991087E-3</v>
      </c>
    </row>
    <row r="23" spans="2:35" x14ac:dyDescent="0.25">
      <c r="B23" s="5" t="s">
        <v>55</v>
      </c>
      <c r="C23">
        <v>5</v>
      </c>
      <c r="D23">
        <v>5</v>
      </c>
      <c r="E23">
        <v>2.3664504540000002</v>
      </c>
      <c r="F23">
        <v>0.67574550550000001</v>
      </c>
      <c r="T23">
        <f>E35*$AH$28</f>
        <v>-5.9254637829240817</v>
      </c>
      <c r="U23">
        <f>(SQRT(($M$3/E35)^2+($AI$28/$AH$28^2)))/100*T23</f>
        <v>-5.6930209844084688E-3</v>
      </c>
      <c r="V23">
        <f t="shared" si="2"/>
        <v>2.083436432255235</v>
      </c>
      <c r="W23">
        <f t="shared" si="3"/>
        <v>9.5714731080124207E-3</v>
      </c>
      <c r="AA23" t="s">
        <v>11</v>
      </c>
      <c r="AB23" t="s">
        <v>4</v>
      </c>
      <c r="AG23" t="s">
        <v>31</v>
      </c>
      <c r="AH23">
        <f>AH22*AH16</f>
        <v>14.327405012314543</v>
      </c>
      <c r="AI23">
        <f>((SQRT((((AI19/AH19)*100)^2)+(((AI16/AH16)*100)^2)))/100)*AH23</f>
        <v>7.219572635223194E-2</v>
      </c>
    </row>
    <row r="24" spans="2:35" x14ac:dyDescent="0.25">
      <c r="B24" s="9" t="s">
        <v>56</v>
      </c>
      <c r="C24">
        <v>5</v>
      </c>
      <c r="D24">
        <v>5.3333333329999997</v>
      </c>
      <c r="E24">
        <v>2.1083578790000002</v>
      </c>
      <c r="F24">
        <v>0.68297717899999999</v>
      </c>
      <c r="T24">
        <f>E38*$AH$28</f>
        <v>-8.0089002151793167</v>
      </c>
      <c r="U24">
        <f>(SQRT(($M$3/E38)^2+($AI$28/$AH$28^2)))/100*T24</f>
        <v>-7.6943232014576677E-3</v>
      </c>
      <c r="V24">
        <f t="shared" si="2"/>
        <v>2.1772317284389064</v>
      </c>
      <c r="W24">
        <f t="shared" si="3"/>
        <v>1.2448472236719877E-2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13.727405012314543</v>
      </c>
      <c r="AI24">
        <f>AI23</f>
        <v>7.219572635223194E-2</v>
      </c>
    </row>
    <row r="25" spans="2:35" x14ac:dyDescent="0.25">
      <c r="B25" s="8" t="s">
        <v>54</v>
      </c>
      <c r="C25">
        <v>6</v>
      </c>
      <c r="D25">
        <v>5.95</v>
      </c>
      <c r="E25">
        <v>-9.9701868720000003E-2</v>
      </c>
      <c r="F25">
        <v>0.6827801791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-10.186131943618223</v>
      </c>
      <c r="U25">
        <f>(SQRT(($M$3/E41)^2+($AI$28/$AH$28^2)))/100*T25</f>
        <v>-9.7857984600080439E-3</v>
      </c>
      <c r="Z25" t="s">
        <v>34</v>
      </c>
      <c r="AA25">
        <f>AA20-AA24</f>
        <v>6.6730975479265586</v>
      </c>
      <c r="AB25">
        <f>SQRT((AB20^2)+(AB24^2))</f>
        <v>0.1045235303757954</v>
      </c>
      <c r="AG25" t="s">
        <v>76</v>
      </c>
      <c r="AH25">
        <f>AH22*AH24</f>
        <v>16.373231934995225</v>
      </c>
      <c r="AI25">
        <f>((SQRT((((AI22/AH22)*100)^2)+(((AI24/AH24)*100)^2)))/100)*AH25</f>
        <v>0.11847484171086332</v>
      </c>
    </row>
    <row r="26" spans="2:35" x14ac:dyDescent="0.25">
      <c r="B26" s="5" t="s">
        <v>55</v>
      </c>
      <c r="C26">
        <v>6</v>
      </c>
      <c r="D26">
        <v>6.0666666669999998</v>
      </c>
      <c r="E26">
        <v>0.1508168761</v>
      </c>
      <c r="F26">
        <v>0.69412778330000002</v>
      </c>
      <c r="J26">
        <f>D10/4</f>
        <v>0.13750000000000001</v>
      </c>
      <c r="K26">
        <f>J26-J27</f>
        <v>-0.125</v>
      </c>
      <c r="M26">
        <v>1</v>
      </c>
      <c r="N26">
        <f>ABS(K26)</f>
        <v>0.125</v>
      </c>
      <c r="O26">
        <f>ABS(K27)</f>
        <v>0.15416666675000001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6.3666666669999996</v>
      </c>
      <c r="E27">
        <v>-9.9654954470000001E-2</v>
      </c>
      <c r="F27">
        <v>0.68541425560000002</v>
      </c>
      <c r="J27">
        <f>D12/4</f>
        <v>0.26250000000000001</v>
      </c>
      <c r="K27">
        <f t="shared" ref="K27:K46" si="4">J27-J28</f>
        <v>-0.15416666675000001</v>
      </c>
      <c r="M27">
        <v>2</v>
      </c>
      <c r="N27">
        <f>ABS(K28)</f>
        <v>0.1041666665</v>
      </c>
      <c r="O27">
        <f>ABS(K29)</f>
        <v>0.16666666674999997</v>
      </c>
      <c r="P27" t="s">
        <v>85</v>
      </c>
      <c r="AE27">
        <v>3</v>
      </c>
      <c r="AG27" t="s">
        <v>77</v>
      </c>
      <c r="AH27">
        <f>AH24-((3/2)*AH9)</f>
        <v>11.927405012314544</v>
      </c>
      <c r="AI27">
        <f>AI24</f>
        <v>7.219572635223194E-2</v>
      </c>
    </row>
    <row r="28" spans="2:35" x14ac:dyDescent="0.25">
      <c r="B28" s="8" t="s">
        <v>54</v>
      </c>
      <c r="C28">
        <v>7</v>
      </c>
      <c r="D28">
        <v>6.983333333</v>
      </c>
      <c r="E28">
        <v>-2.3792569939999999</v>
      </c>
      <c r="F28">
        <v>0.6627772529</v>
      </c>
      <c r="J28">
        <f>D13/4</f>
        <v>0.41666666675000003</v>
      </c>
      <c r="K28">
        <f t="shared" si="4"/>
        <v>-0.1041666665</v>
      </c>
      <c r="M28">
        <v>3</v>
      </c>
      <c r="N28">
        <f>ABS(K30)</f>
        <v>0.11250000000000004</v>
      </c>
      <c r="O28">
        <f>ABS(K31)</f>
        <v>0.16249999999999998</v>
      </c>
      <c r="P28">
        <f>H13</f>
        <v>11</v>
      </c>
      <c r="AG28" t="s">
        <v>78</v>
      </c>
      <c r="AH28">
        <f>AH27/AH24</f>
        <v>0.86887543578809978</v>
      </c>
      <c r="AI28">
        <f>SQRT((AI27/AH24)^2+((AH27*AI24/(AH24^2))^2))</f>
        <v>6.9671432321572729E-3</v>
      </c>
    </row>
    <row r="29" spans="2:35" x14ac:dyDescent="0.25">
      <c r="B29" s="5" t="s">
        <v>55</v>
      </c>
      <c r="C29">
        <v>7</v>
      </c>
      <c r="D29">
        <v>7.0833333329999997</v>
      </c>
      <c r="E29">
        <v>-2.0864522839999999</v>
      </c>
      <c r="F29">
        <v>0.68127645820000005</v>
      </c>
      <c r="J29">
        <f>D15/4</f>
        <v>0.52083333325000003</v>
      </c>
      <c r="K29">
        <f t="shared" si="4"/>
        <v>-0.16666666674999997</v>
      </c>
      <c r="M29">
        <v>4</v>
      </c>
      <c r="N29">
        <f>ABS(K32)</f>
        <v>0.10416666674999997</v>
      </c>
      <c r="O29">
        <f>ABS(K33)</f>
        <v>0.1583333332500001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7.3833333330000004</v>
      </c>
      <c r="E30">
        <v>-2.3370648570000001</v>
      </c>
      <c r="F30">
        <v>0.66466070119999998</v>
      </c>
      <c r="J30">
        <f>D16/4</f>
        <v>0.6875</v>
      </c>
      <c r="K30">
        <f t="shared" si="4"/>
        <v>-0.11250000000000004</v>
      </c>
      <c r="M30">
        <v>5</v>
      </c>
      <c r="N30">
        <f>ABS(K34)</f>
        <v>0.10833333324999983</v>
      </c>
      <c r="O30">
        <f>ABS(K35)</f>
        <v>0.15416666675000013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8.0500000000000007</v>
      </c>
      <c r="E31">
        <v>-4.6983232660000001</v>
      </c>
      <c r="F31">
        <v>0.64347804050000001</v>
      </c>
      <c r="J31">
        <f>D18/4</f>
        <v>0.8</v>
      </c>
      <c r="K31">
        <f t="shared" si="4"/>
        <v>-0.16249999999999998</v>
      </c>
      <c r="M31">
        <v>6</v>
      </c>
      <c r="N31">
        <f>ABS(K36)</f>
        <v>0.10416666674999986</v>
      </c>
      <c r="O31">
        <f>ABS(K37)</f>
        <v>0.1541666665000001</v>
      </c>
      <c r="R31" s="6" t="s">
        <v>17</v>
      </c>
      <c r="S31" s="5">
        <f>SUM(N26:O36)</f>
        <v>2.7833333324999998</v>
      </c>
      <c r="T31" s="5">
        <f>SQRT((P26^2)*10)</f>
        <v>1.8604085572798249E-2</v>
      </c>
      <c r="V31" s="6" t="s">
        <v>14</v>
      </c>
      <c r="W31" s="5">
        <f>AVERAGE(N26:N36)</f>
        <v>0.10909090902272722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8.1833333330000002</v>
      </c>
      <c r="E32">
        <v>-4.4767324469999998</v>
      </c>
      <c r="F32">
        <v>0.65797577789999995</v>
      </c>
      <c r="J32">
        <f>D19/4</f>
        <v>0.96250000000000002</v>
      </c>
      <c r="K32">
        <f t="shared" si="4"/>
        <v>-0.10416666674999997</v>
      </c>
      <c r="M32">
        <v>7</v>
      </c>
      <c r="N32">
        <f>ABS(K38)</f>
        <v>0.10000000000000009</v>
      </c>
      <c r="O32">
        <f>ABS(K39)</f>
        <v>0.16666666675000008</v>
      </c>
      <c r="R32" s="6" t="s">
        <v>19</v>
      </c>
      <c r="S32" s="5">
        <f>H13/S31</f>
        <v>3.952095809566496</v>
      </c>
      <c r="T32" s="5">
        <f>(H13/(S31^2))*T31</f>
        <v>2.6416213888054842E-2</v>
      </c>
      <c r="V32" s="6" t="s">
        <v>16</v>
      </c>
      <c r="W32" s="5">
        <f>AVERAGE(O26:O35)</f>
        <v>0.15833333332500005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8.4666666670000001</v>
      </c>
      <c r="E33">
        <v>-4.7061785809999996</v>
      </c>
      <c r="F33">
        <v>0.64625285970000002</v>
      </c>
      <c r="J33">
        <f>D21/4</f>
        <v>1.06666666675</v>
      </c>
      <c r="K33">
        <f t="shared" si="4"/>
        <v>-0.1583333332500001</v>
      </c>
      <c r="M33">
        <v>8</v>
      </c>
      <c r="N33">
        <f>ABS(K40)</f>
        <v>0.10416666674999986</v>
      </c>
      <c r="O33">
        <f>ABS(K41)</f>
        <v>0.14583333325000014</v>
      </c>
      <c r="P33" s="3"/>
      <c r="Q33" s="3"/>
    </row>
    <row r="34" spans="2:42" x14ac:dyDescent="0.25">
      <c r="B34" s="8" t="s">
        <v>54</v>
      </c>
      <c r="C34">
        <v>9</v>
      </c>
      <c r="D34">
        <v>9.0500000000000007</v>
      </c>
      <c r="E34">
        <v>-7.1226118510000003</v>
      </c>
      <c r="F34">
        <v>0.63395762759999996</v>
      </c>
      <c r="J34">
        <f>D22/4</f>
        <v>1.2250000000000001</v>
      </c>
      <c r="K34">
        <f t="shared" si="4"/>
        <v>-0.10833333324999983</v>
      </c>
      <c r="M34">
        <v>9</v>
      </c>
      <c r="N34">
        <f>ABS(K42)</f>
        <v>0.10416666674999986</v>
      </c>
      <c r="O34">
        <f>ABS(K43)</f>
        <v>0.16666666574999978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9.15</v>
      </c>
      <c r="E35">
        <v>-6.819693064</v>
      </c>
      <c r="F35">
        <v>0.62856248820000005</v>
      </c>
      <c r="J35">
        <f>D24/4</f>
        <v>1.3333333332499999</v>
      </c>
      <c r="K35">
        <f t="shared" si="4"/>
        <v>-0.15416666675000013</v>
      </c>
      <c r="M35">
        <v>10</v>
      </c>
      <c r="N35">
        <f>ABS(K44)</f>
        <v>0.10000000000000009</v>
      </c>
      <c r="O35">
        <f>ABS(K45)</f>
        <v>0.15416666750000019</v>
      </c>
      <c r="P35" s="3"/>
      <c r="Q35" s="3"/>
    </row>
    <row r="36" spans="2:42" x14ac:dyDescent="0.25">
      <c r="B36" s="9" t="s">
        <v>56</v>
      </c>
      <c r="C36">
        <v>9</v>
      </c>
      <c r="D36">
        <v>9.4666666670000001</v>
      </c>
      <c r="E36">
        <v>-7.0724705710000002</v>
      </c>
      <c r="F36">
        <v>0.63833440959999999</v>
      </c>
      <c r="J36">
        <f>D25/4</f>
        <v>1.4875</v>
      </c>
      <c r="K36">
        <f t="shared" si="4"/>
        <v>-0.10416666674999986</v>
      </c>
      <c r="M36">
        <v>11</v>
      </c>
      <c r="N36">
        <f>ABS(K46)</f>
        <v>0.1333333324999999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10.133333329999999</v>
      </c>
      <c r="E37">
        <v>-9.4572480100000007</v>
      </c>
      <c r="F37">
        <v>0.62811028280000003</v>
      </c>
      <c r="J37">
        <f>D27/4</f>
        <v>1.5916666667499999</v>
      </c>
      <c r="K37">
        <f t="shared" si="4"/>
        <v>-0.1541666665000001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10.233333330000001</v>
      </c>
      <c r="E38">
        <v>-9.2175470560000008</v>
      </c>
      <c r="F38">
        <v>0.62384108549999995</v>
      </c>
      <c r="J38">
        <f>D28/4</f>
        <v>1.74583333325</v>
      </c>
      <c r="K38">
        <f t="shared" si="4"/>
        <v>-0.10000000000000009</v>
      </c>
      <c r="Q38">
        <f>V15</f>
        <v>1.9597659542082919</v>
      </c>
      <c r="R38">
        <f t="shared" ref="Q38:R47" si="5">W15</f>
        <v>1.2329521054837285E-2</v>
      </c>
      <c r="S38">
        <f>D13/4-D10/4</f>
        <v>0.27916666675000001</v>
      </c>
      <c r="T38">
        <f>$P$26</f>
        <v>5.8831284194720748E-3</v>
      </c>
      <c r="V38">
        <f>Q38/S38</f>
        <v>7.0200571473072966</v>
      </c>
      <c r="W38">
        <f>SQRT(((1/S38)*R38)^2+((Q38/(S38^2))*T38)^2)</f>
        <v>0.15439174310775058</v>
      </c>
      <c r="Y38" s="6" t="s">
        <v>94</v>
      </c>
      <c r="Z38" s="6"/>
      <c r="AA38" s="5">
        <f>AVERAGE(V38:V47)</f>
        <v>7.6289562551513841</v>
      </c>
      <c r="AB38" s="13">
        <f>SQRT(SUM(W38^2+W39^2+W40^2+W41^2+W42^2+W43^2+W44^2+W45^2+W46^2+W47^2)/(H13^2))</f>
        <v>4.9732768948922187E-2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10.53333333</v>
      </c>
      <c r="E39">
        <v>-9.4521206000000006</v>
      </c>
      <c r="F39">
        <v>0.62011422510000003</v>
      </c>
      <c r="J39">
        <f>D30/4</f>
        <v>1.8458333332500001</v>
      </c>
      <c r="K39">
        <f t="shared" si="4"/>
        <v>-0.16666666675000008</v>
      </c>
      <c r="Q39">
        <f t="shared" si="5"/>
        <v>1.99605880296237</v>
      </c>
      <c r="R39">
        <f t="shared" si="5"/>
        <v>9.6660362472686129E-3</v>
      </c>
      <c r="S39">
        <f>D16/4-D13/4</f>
        <v>0.27083333324999997</v>
      </c>
      <c r="T39">
        <f t="shared" ref="T39:T47" si="6">$P$26</f>
        <v>5.8831284194720748E-3</v>
      </c>
      <c r="V39">
        <f t="shared" ref="V39:V47" si="7">Q39/S39</f>
        <v>7.3700632747441555</v>
      </c>
      <c r="W39">
        <f t="shared" ref="W39:W47" si="8">SQRT(((1/S39)*R39)^2+((Q39/(S39^2))*T39)^2)</f>
        <v>0.1640248266555957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11.15</v>
      </c>
      <c r="E40">
        <v>-11.973823100000001</v>
      </c>
      <c r="F40">
        <v>0.61496371599999999</v>
      </c>
      <c r="J40">
        <f>D31/4</f>
        <v>2.0125000000000002</v>
      </c>
      <c r="K40">
        <f t="shared" si="4"/>
        <v>-0.10416666674999986</v>
      </c>
      <c r="Q40">
        <f t="shared" si="5"/>
        <v>2.0097909091633896</v>
      </c>
      <c r="R40">
        <f t="shared" si="5"/>
        <v>6.9843759749650498E-3</v>
      </c>
      <c r="S40">
        <f>D19/4-D16/4</f>
        <v>0.27500000000000002</v>
      </c>
      <c r="T40">
        <f t="shared" si="6"/>
        <v>5.8831284194720748E-3</v>
      </c>
      <c r="V40">
        <f t="shared" si="7"/>
        <v>7.308330578775962</v>
      </c>
      <c r="W40">
        <f t="shared" si="8"/>
        <v>0.15839794618909009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11.33333333</v>
      </c>
      <c r="E41">
        <v>-11.72335127</v>
      </c>
      <c r="F41">
        <v>0.6236772438</v>
      </c>
      <c r="J41">
        <f>D33/4</f>
        <v>2.11666666675</v>
      </c>
      <c r="K41">
        <f t="shared" si="4"/>
        <v>-0.14583333325000014</v>
      </c>
      <c r="Q41">
        <f t="shared" si="5"/>
        <v>1.9799157255623672</v>
      </c>
      <c r="R41">
        <f t="shared" si="5"/>
        <v>4.3531745630537664E-3</v>
      </c>
      <c r="S41">
        <f>D22/4-D19/4</f>
        <v>0.26250000000000007</v>
      </c>
      <c r="T41">
        <f t="shared" si="6"/>
        <v>5.8831284194720748E-3</v>
      </c>
      <c r="V41">
        <f t="shared" si="7"/>
        <v>7.5425360973804443</v>
      </c>
      <c r="W41">
        <f t="shared" si="8"/>
        <v>0.16985419414490838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11.68333333</v>
      </c>
      <c r="E42">
        <v>-11.98892384</v>
      </c>
      <c r="F42">
        <v>0.65475634780000003</v>
      </c>
      <c r="J42">
        <f>D34/4</f>
        <v>2.2625000000000002</v>
      </c>
      <c r="K42">
        <f t="shared" si="4"/>
        <v>-0.10416666674999986</v>
      </c>
      <c r="Q42">
        <f t="shared" si="5"/>
        <v>1.9251095905446094</v>
      </c>
      <c r="R42">
        <f t="shared" si="5"/>
        <v>1.9830803095119889E-3</v>
      </c>
      <c r="S42">
        <f>D25/4-D22/4</f>
        <v>0.26249999999999996</v>
      </c>
      <c r="T42">
        <f t="shared" si="6"/>
        <v>5.8831284194720748E-3</v>
      </c>
      <c r="V42">
        <f t="shared" si="7"/>
        <v>7.3337508211223223</v>
      </c>
      <c r="W42">
        <f t="shared" si="8"/>
        <v>0.16453694371874386</v>
      </c>
      <c r="Y42" s="14" t="s">
        <v>96</v>
      </c>
      <c r="Z42" s="14"/>
      <c r="AA42" s="12">
        <f>$X$17*100</f>
        <v>201.87814005004842</v>
      </c>
      <c r="AB42" s="12">
        <f>$Y$17</f>
        <v>7.9381805847153365E-3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2.36666666675</v>
      </c>
      <c r="K43">
        <f t="shared" si="4"/>
        <v>-0.16666666574999978</v>
      </c>
      <c r="Q43">
        <f t="shared" si="5"/>
        <v>1.9439082164571635</v>
      </c>
      <c r="R43">
        <f t="shared" si="5"/>
        <v>1.7504116311547672E-3</v>
      </c>
      <c r="S43">
        <f>D28/4-D25/4</f>
        <v>0.25833333324999996</v>
      </c>
      <c r="T43">
        <f t="shared" si="6"/>
        <v>5.8831284194720748E-3</v>
      </c>
      <c r="V43">
        <f t="shared" si="7"/>
        <v>7.524806001616378</v>
      </c>
      <c r="W43">
        <f t="shared" si="8"/>
        <v>0.17149932451895578</v>
      </c>
      <c r="Y43" s="14" t="s">
        <v>97</v>
      </c>
      <c r="Z43" s="14"/>
      <c r="AA43" s="12">
        <f>$W$31</f>
        <v>0.10909090902272722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2.5333333324999998</v>
      </c>
      <c r="K44">
        <f t="shared" si="4"/>
        <v>-0.10000000000000009</v>
      </c>
      <c r="Q44">
        <f t="shared" si="5"/>
        <v>2.0768557182822751</v>
      </c>
      <c r="R44">
        <f t="shared" si="5"/>
        <v>4.1244439985510736E-3</v>
      </c>
      <c r="S44">
        <f>D31/4-D28/4</f>
        <v>0.26666666675000017</v>
      </c>
      <c r="T44">
        <f t="shared" si="6"/>
        <v>5.8831284194720748E-3</v>
      </c>
      <c r="V44">
        <f t="shared" si="7"/>
        <v>7.7882089411247115</v>
      </c>
      <c r="W44">
        <f t="shared" si="8"/>
        <v>0.17251609387688868</v>
      </c>
      <c r="Y44" s="14" t="s">
        <v>98</v>
      </c>
      <c r="Z44" s="14"/>
      <c r="AA44" s="12">
        <f>$W$32</f>
        <v>0.15833333332500005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2.6333333324999999</v>
      </c>
      <c r="K45">
        <f t="shared" si="4"/>
        <v>-0.15416666750000019</v>
      </c>
      <c r="Q45">
        <f t="shared" si="5"/>
        <v>2.0357409271302305</v>
      </c>
      <c r="R45">
        <f t="shared" si="5"/>
        <v>6.8103584390845845E-3</v>
      </c>
      <c r="S45">
        <f>D34/4-D31/4</f>
        <v>0.25</v>
      </c>
      <c r="T45">
        <f t="shared" si="6"/>
        <v>5.8831284194720748E-3</v>
      </c>
      <c r="V45">
        <f t="shared" si="7"/>
        <v>8.1429637085209219</v>
      </c>
      <c r="W45">
        <f t="shared" si="8"/>
        <v>0.19355104816806279</v>
      </c>
      <c r="Y45" s="14" t="s">
        <v>99</v>
      </c>
      <c r="Z45" s="14"/>
      <c r="AA45" s="5">
        <f>$S$31</f>
        <v>2.7833333324999998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2.7875000000000001</v>
      </c>
      <c r="K46">
        <f t="shared" si="4"/>
        <v>-0.1333333324999999</v>
      </c>
      <c r="Q46">
        <f>V23</f>
        <v>2.083436432255235</v>
      </c>
      <c r="R46">
        <f t="shared" si="5"/>
        <v>9.5714731080124207E-3</v>
      </c>
      <c r="S46">
        <f>D37/4-D34/4</f>
        <v>0.27083333249999963</v>
      </c>
      <c r="T46">
        <f t="shared" si="6"/>
        <v>5.8831284194720748E-3</v>
      </c>
      <c r="V46">
        <f t="shared" si="7"/>
        <v>7.6926883889199189</v>
      </c>
      <c r="W46">
        <f t="shared" si="8"/>
        <v>0.1707992986342112</v>
      </c>
      <c r="Y46" s="14" t="s">
        <v>100</v>
      </c>
      <c r="Z46" s="14"/>
      <c r="AA46" s="5">
        <f>$S$32</f>
        <v>3.952095809566496</v>
      </c>
      <c r="AB46" s="5">
        <f>$T$32</f>
        <v>2.6416213888054842E-2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2.9208333325</v>
      </c>
      <c r="Q47">
        <f>V24</f>
        <v>2.1772317284389064</v>
      </c>
      <c r="R47">
        <f t="shared" si="5"/>
        <v>1.2448472236719877E-2</v>
      </c>
      <c r="S47">
        <f>D40/4-D37/4</f>
        <v>0.25416666750000028</v>
      </c>
      <c r="T47">
        <f t="shared" si="6"/>
        <v>5.8831284194720748E-3</v>
      </c>
      <c r="V47">
        <f t="shared" si="7"/>
        <v>8.5661575920017281</v>
      </c>
      <c r="W47">
        <f t="shared" si="8"/>
        <v>0.20423809388938557</v>
      </c>
      <c r="Y47" s="14" t="s">
        <v>92</v>
      </c>
      <c r="Z47" s="14"/>
      <c r="AA47" s="5">
        <f>$AA$38</f>
        <v>7.6289562551513841</v>
      </c>
      <c r="AB47" s="5">
        <f>$AB$38</f>
        <v>4.9732768948922187E-2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2019-09-04T11:11:11Z</dcterms:modified>
</cp:coreProperties>
</file>