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596698B4-957B-426B-9AAD-2688BC635249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S32" i="1"/>
  <c r="AA46" i="1" s="1"/>
  <c r="AA45" i="1"/>
  <c r="V38" i="1"/>
  <c r="AA38" i="1" s="1"/>
  <c r="AA47" i="1" s="1"/>
  <c r="Y17" i="1" l="1"/>
  <c r="X17" i="1"/>
  <c r="U11" i="1"/>
  <c r="T11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24" i="1"/>
  <c r="T16" i="1"/>
  <c r="V16" i="1" s="1"/>
  <c r="T18" i="1"/>
  <c r="U18" i="1" s="1"/>
  <c r="T17" i="1"/>
  <c r="T15" i="1"/>
  <c r="U15" i="1" s="1"/>
  <c r="T21" i="1"/>
  <c r="U21" i="1" s="1"/>
  <c r="T23" i="1"/>
  <c r="T22" i="1"/>
  <c r="T20" i="1"/>
  <c r="V20" i="1" s="1"/>
  <c r="AI25" i="1"/>
  <c r="AA25" i="1"/>
  <c r="L4" i="1"/>
  <c r="AB20" i="1"/>
  <c r="U22" i="1" l="1"/>
  <c r="V22" i="1"/>
  <c r="V21" i="1"/>
  <c r="V23" i="1"/>
  <c r="U23" i="1"/>
  <c r="U20" i="1"/>
  <c r="W20" i="1" s="1"/>
  <c r="W21" i="1"/>
  <c r="U17" i="1"/>
  <c r="W17" i="1" s="1"/>
  <c r="V17" i="1"/>
  <c r="U24" i="1"/>
  <c r="U19" i="1"/>
  <c r="W19" i="1" s="1"/>
  <c r="V19" i="1"/>
  <c r="U16" i="1"/>
  <c r="W15" i="1" s="1"/>
  <c r="V15" i="1"/>
  <c r="V18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23" i="1" l="1"/>
  <c r="W18" i="1"/>
  <c r="W16" i="1"/>
  <c r="W22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<sst xmlns="http://schemas.openxmlformats.org/spreadsheetml/2006/main" count="160" uniqueCount="101">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</sst>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7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23.57084506</v>
      </c>
      <c r="M3">
        <v>0.01</v>
      </c>
      <c r="N3" t="s">
        <v>38</v>
      </c>
    </row>
    <row r="4" spans="1:35" x14ac:dyDescent="0.25">
      <c r="D4">
        <v>0</v>
      </c>
      <c r="E4">
        <v>11.782871930000001</v>
      </c>
      <c r="F4">
        <v>0.53965566080000005</v>
      </c>
      <c r="H4" s="11" t="s">
        <v>7</v>
      </c>
      <c r="I4" s="11"/>
      <c r="J4" s="11"/>
      <c r="K4" s="11"/>
      <c r="L4">
        <f>AA20</f>
        <v>8.0531164164260876</v>
      </c>
      <c r="M4">
        <f>AB20</f>
        <v>0.10343494043281953</v>
      </c>
      <c r="P4" t="s">
        <v>13</v>
      </c>
    </row>
    <row r="5" spans="1:35" x14ac:dyDescent="0.25">
      <c r="D5">
        <v>3.3333333329999999E-2</v>
      </c>
      <c r="E5">
        <v>-11.787973129999999</v>
      </c>
      <c r="F5">
        <v>0.52498486310000003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23.57084506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1.0833333329999999</v>
      </c>
      <c r="E10">
        <v>9.5281866070000003</v>
      </c>
      <c r="F10">
        <v>0.62065395590000005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11.78542253</v>
      </c>
      <c r="AB10">
        <f>AB9</f>
        <v>0.01</v>
      </c>
      <c r="AE10" t="s">
        <v>65</v>
      </c>
      <c r="AH10">
        <f>L3</f>
        <v>23.57084506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1.183333333</v>
      </c>
      <c r="E11">
        <v>9.7994188070000003</v>
      </c>
      <c r="F11">
        <v>0.62846850720000003</v>
      </c>
      <c r="G11" t="s">
        <v>57</v>
      </c>
      <c r="H11">
        <f>M3</f>
        <v>0.01</v>
      </c>
      <c r="K11">
        <f>ABS(E11-E14)</f>
        <v>2.2714930230000006</v>
      </c>
      <c r="L11">
        <f>SQRT((H11^2)+(H11^2))</f>
        <v>1.4142135623730951E-2</v>
      </c>
      <c r="N11">
        <f>($L$4-$L$5)*(E11/$L$4)</f>
        <v>9.0571415117063054</v>
      </c>
      <c r="O11">
        <f>SQRT(((E11/$L$4)*$M$4)^2+((E11/$L$4)*$M$5)^2+(($L$4-$L$5)*$H$11)^2+(((($L$5-$L$4)*E11)/($L$4^2))*$M$4)^2)</f>
        <v>0.1868548492420804</v>
      </c>
      <c r="Q11">
        <f>N11-N12</f>
        <v>2.0994340743420938</v>
      </c>
      <c r="R11">
        <f>SQRT((O11^2)+(O12^2))</f>
        <v>0.24039496458719092</v>
      </c>
      <c r="T11" s="5">
        <f>AVERAGE(Q11:Q19)</f>
        <v>2.0642284002723339</v>
      </c>
      <c r="U11" s="5">
        <f>SQRT(((R11^2)+(R12^2)+(R13^2)+(R14^2)+(R15^2)+(R16^2)+(R17^2)+(R18^2)+(R19^2))/($H$13-1))</f>
        <v>0.1788395378908525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1.5333333330000001</v>
      </c>
      <c r="E12">
        <v>9.5281866070000003</v>
      </c>
      <c r="F12">
        <v>0.62065395590000005</v>
      </c>
      <c r="G12" t="s">
        <v>58</v>
      </c>
      <c r="H12">
        <f>L6</f>
        <v>4.1599999999999996E-3</v>
      </c>
      <c r="K12">
        <f>ABS(E14-E17)</f>
        <v>2.2423991469999995</v>
      </c>
      <c r="L12" s="1"/>
      <c r="N12">
        <f>($L$4-$L$5)*(E14/$L$4)</f>
        <v>6.9577074373642116</v>
      </c>
      <c r="O12">
        <f>SQRT(((E14/$L$4)*$M$4)^2+((E14/$L$4)*$M$5)^2+(($L$4-$L$5)*$H$11)^2+(((($L$5-$L$4)*E14)/($L$4^2))*$M$4)^2)</f>
        <v>0.1512448488828502</v>
      </c>
      <c r="Q12">
        <f t="shared" ref="Q12:Q19" si="0">N12-N13</f>
        <v>2.072543974301893</v>
      </c>
      <c r="R12">
        <f t="shared" ref="R12:R19" si="1">SQRT((O12^2)+(O13^2))</f>
        <v>0.19225177867316826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2.0666666669999998</v>
      </c>
      <c r="E13">
        <v>7.3042769429999996</v>
      </c>
      <c r="F13">
        <v>0.6357161147</v>
      </c>
      <c r="G13" t="s">
        <v>39</v>
      </c>
      <c r="H13" s="4">
        <f>C39</f>
        <v>10</v>
      </c>
      <c r="K13">
        <f>ABS(E17-E20)</f>
        <v>2.2969233390000001</v>
      </c>
      <c r="L13" s="1"/>
      <c r="N13">
        <f>($L$4-$L$5)*(E17/$L$4)</f>
        <v>4.8851634630623186</v>
      </c>
      <c r="O13">
        <f>SQRT(((E17/$L$4)*$M$4)^2+((E17/$L$4)*$M$5)^2+(($L$4-$L$5)*$H$11)^2+(((($L$5-$L$4)*E17)/($L$4^2))*$M$4)^2)</f>
        <v>0.1186833690514416</v>
      </c>
      <c r="Q13">
        <f t="shared" si="0"/>
        <v>2.1229381183303846</v>
      </c>
      <c r="R13">
        <f t="shared" si="1"/>
        <v>0.14952566306195292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2.1833333330000002</v>
      </c>
      <c r="E14">
        <v>7.5279257839999998</v>
      </c>
      <c r="F14">
        <v>0.64775219449999999</v>
      </c>
      <c r="K14">
        <f>ABS(E20-E23)</f>
        <v>2.2166683857000002</v>
      </c>
      <c r="L14" s="1"/>
      <c r="N14">
        <f>($L$4-$L$5)*(E20/$L$4)</f>
        <v>2.762225344731934</v>
      </c>
      <c r="O14">
        <f>SQRT(((E20/$L$4)*$M$4)^2+((E20/$L$4)*$M$5)^2+(($L$4-$L$5)*$H$11)^2+(((($L$5-$L$4)*E20)/($L$4^2))*$M$4)^2)</f>
        <v>9.0951535581956983E-2</v>
      </c>
      <c r="Q14">
        <f t="shared" si="0"/>
        <v>2.0487622428657852</v>
      </c>
      <c r="R14">
        <f t="shared" si="1"/>
        <v>0.11829817502299121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1.78542253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2.483333333</v>
      </c>
      <c r="E15">
        <v>7.304448625</v>
      </c>
      <c r="F15">
        <v>0.65037035460000003</v>
      </c>
      <c r="K15">
        <f>ABS(E26-E23)</f>
        <v>2.1066328243000001</v>
      </c>
      <c r="L15" s="1"/>
      <c r="N15">
        <f>($L$4-$L$5)*(E23/$L$4)</f>
        <v>0.71346310186614892</v>
      </c>
      <c r="O15">
        <f>SQRT(((E23/$L$4)*$M$4)^2+((E23/$L$4)*$M$5)^2+(($L$4-$L$5)*$H$11)^2+(((($L$5-$L$4)*E23)/($L$4^2))*$M$4)^2)</f>
        <v>7.5645729483258192E-2</v>
      </c>
      <c r="Q15">
        <f t="shared" si="0"/>
        <v>1.9470615532077469</v>
      </c>
      <c r="R15">
        <f t="shared" si="1"/>
        <v>0.10866095349084223</v>
      </c>
      <c r="T15">
        <f>E11*$AH$28</f>
        <v>8.6421739068851817</v>
      </c>
      <c r="U15">
        <f>(SQRT(($M$3/E11)^2+($AI$28/$AH$28^2)))/100*T15</f>
        <v>8.6829648739240838E-3</v>
      </c>
      <c r="V15">
        <f>T15-T16</f>
        <v>2.003245102558493</v>
      </c>
      <c r="W15">
        <f>SQRT(U15^2+U16^2)</f>
        <v>1.0949406146597762E-2</v>
      </c>
      <c r="Z15" t="s">
        <v>26</v>
      </c>
      <c r="AA15">
        <f>AA14/AA13</f>
        <v>1.4634610901639344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3.0666666669999998</v>
      </c>
      <c r="E16">
        <v>4.98877828</v>
      </c>
      <c r="F16">
        <v>0.65185128999999997</v>
      </c>
      <c r="K16">
        <f>ABS(E29-E26)</f>
        <v>2.2280710389999996</v>
      </c>
      <c r="L16" s="1"/>
      <c r="N16">
        <f>($L$4-$L$5)*(E26/$L$4)</f>
        <v>-1.2335984513415981</v>
      </c>
      <c r="O16">
        <f>SQRT(((E26/$L$4)*$M$4)^2+((E26/$L$4)*$M$5)^2+(($L$4-$L$5)*$H$11)^2+(((($L$5-$L$4)*E26)/($L$4^2))*$M$4)^2)</f>
        <v>7.8005938392437163E-2</v>
      </c>
      <c r="Q16">
        <f t="shared" si="0"/>
        <v>2.059301178549731</v>
      </c>
      <c r="R16">
        <f t="shared" si="1"/>
        <v>0.12453014555213089</v>
      </c>
      <c r="T16">
        <f>E14*$AH$28</f>
        <v>6.6389288043266887</v>
      </c>
      <c r="U16">
        <f>(SQRT(($M$3/E14)^2+($AI$28/$AH$28^2)))/100*T16</f>
        <v>6.6705034263804539E-3</v>
      </c>
      <c r="V16">
        <f t="shared" ref="V16:V23" si="2">T16-T17</f>
        <v>1.9775870159954669</v>
      </c>
      <c r="W16">
        <f t="shared" ref="W16:W23" si="3">SQRT(U16^2+U17^2)</f>
        <v>8.1507567182860716E-3</v>
      </c>
      <c r="X16" s="6" t="s">
        <v>83</v>
      </c>
      <c r="Y16" s="6" t="s">
        <v>84</v>
      </c>
      <c r="Z16" t="s">
        <v>27</v>
      </c>
      <c r="AA16">
        <f>ATAN(AA14/AA13)</f>
        <v>0.97135862909113813</v>
      </c>
      <c r="AB16">
        <f>(ABS(1/(1+AA15)))*AB15</f>
        <v>3.3273191706591747E-3</v>
      </c>
      <c r="AG16" t="s">
        <v>69</v>
      </c>
      <c r="AH16">
        <f>AH10/2</f>
        <v>11.78542253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3.1833333330000002</v>
      </c>
      <c r="E17">
        <v>5.2855266370000002</v>
      </c>
      <c r="F17">
        <v>0.64837471680000003</v>
      </c>
      <c r="K17">
        <f>ABS(E32-E29)</f>
        <v>2.2854402360000003</v>
      </c>
      <c r="L17" s="1"/>
      <c r="N17">
        <f>($L$4-$L$5)*(E29/$L$4)</f>
        <v>-3.2928996298913291</v>
      </c>
      <c r="O17">
        <f>SQRT(((E29/$L$4)*$M$4)^2+((E29/$L$4)*$M$5)^2+(($L$4-$L$5)*$H$11)^2+(((($L$5-$L$4)*E29)/($L$4^2))*$M$4)^2)</f>
        <v>9.7071266226160885E-2</v>
      </c>
      <c r="Q17">
        <f t="shared" si="0"/>
        <v>2.1123248267757657</v>
      </c>
      <c r="R17">
        <f t="shared" si="1"/>
        <v>0.15945198487097897</v>
      </c>
      <c r="T17">
        <f>E17*$AH$28</f>
        <v>4.6613417883312218</v>
      </c>
      <c r="U17">
        <f>(SQRT(($M$3/E17)^2+($AI$28/$AH$28^2)))/100*T17</f>
        <v>4.6839320148068077E-3</v>
      </c>
      <c r="V17">
        <f t="shared" si="2"/>
        <v>2.0256722707107571</v>
      </c>
      <c r="W17">
        <f t="shared" si="3"/>
        <v>5.3813343218519667E-3</v>
      </c>
      <c r="X17" s="5">
        <f>AVERAGE(V15:V23)</f>
        <v>1.9696524334556942</v>
      </c>
      <c r="Y17" s="5">
        <f>SQRT(((W15^2)+(W16^2)+(W17^2)+(W18^2)+(W19^2)+(W20^2)+(W21^2)+(W22^2)+(W23^2))/($H$13-1))</f>
        <v>7.3254107824956482E-3</v>
      </c>
      <c r="Z17" t="s">
        <v>28</v>
      </c>
      <c r="AA17">
        <f>SQRT((AA14^2)+(AA13^2))</f>
        <v>2.1624369610769234</v>
      </c>
      <c r="AB17">
        <f>SQRT(((ABS(AA13*(AA13^2+AA14^2)))*AB13)^2+((ABS(AA14*(AA13^2+AA14^2)))*AB14)^2)</f>
        <v>8.3488743017119074E-2</v>
      </c>
      <c r="AG17" t="s">
        <v>70</v>
      </c>
      <c r="AH17">
        <f>(AH16)-AH15</f>
        <v>1.78542253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3.4666666670000001</v>
      </c>
      <c r="E18">
        <v>5.0142085959999996</v>
      </c>
      <c r="F18">
        <v>0.63323304550000004</v>
      </c>
      <c r="K18">
        <f>ABS(E35-E32)</f>
        <v>2.128534224</v>
      </c>
      <c r="N18">
        <f>($L$4-$L$5)*(E32/$L$4)</f>
        <v>-5.4052244566670948</v>
      </c>
      <c r="O18">
        <f>SQRT(((E32/$L$4)*$M$4)^2+((E32/$L$4)*$M$5)^2+(($L$4-$L$5)*$H$11)^2+(((($L$5-$L$4)*E32)/($L$4^2))*$M$4)^2)</f>
        <v>0.12649942589808344</v>
      </c>
      <c r="Q18">
        <f t="shared" si="0"/>
        <v>1.9673039859779067</v>
      </c>
      <c r="R18">
        <f t="shared" si="1"/>
        <v>0.20249880587357921</v>
      </c>
      <c r="T18">
        <f>E20*$AH$28</f>
        <v>2.6356695176204648</v>
      </c>
      <c r="U18">
        <f>(SQRT(($M$3/E20)^2+($AI$28/$AH$28^2)))/100*T18</f>
        <v>2.6494414438159994E-3</v>
      </c>
      <c r="V18">
        <f t="shared" si="2"/>
        <v>1.9548948830954724</v>
      </c>
      <c r="W18">
        <f t="shared" si="3"/>
        <v>2.7377196208706214E-3</v>
      </c>
      <c r="Z18" t="s">
        <v>29</v>
      </c>
      <c r="AA18">
        <f>AA17/AA14</f>
        <v>1.2111625818214153</v>
      </c>
      <c r="AB18">
        <f>(((AB17/AA17)*100+(AB14/AA14)*100)/100)*AA18</f>
        <v>5.3544954893861026E-2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</v>
      </c>
      <c r="E19">
        <v>2.7505148199999998</v>
      </c>
      <c r="F19">
        <v>0.69273005119999997</v>
      </c>
      <c r="K19">
        <f>ABS(E38-E35)</f>
        <v>2.3244564189999997</v>
      </c>
      <c r="N19">
        <f>($L$4-$L$5)*(E35/$L$4)</f>
        <v>-7.3725284426450015</v>
      </c>
      <c r="O19">
        <f>SQRT(((E35/$L$4)*$M$4)^2+((E35/$L$4)*$M$5)^2+(($L$4-$L$5)*$H$11)^2+(((($L$5-$L$4)*E35)/($L$4^2))*$M$4)^2)</f>
        <v>0.15812546166788199</v>
      </c>
      <c r="Q19">
        <f t="shared" si="0"/>
        <v>2.1483856480997003</v>
      </c>
      <c r="R19">
        <f t="shared" si="1"/>
        <v>0.25100536540693319</v>
      </c>
      <c r="T19">
        <f>E23*$AH$28</f>
        <v>0.68077463452499232</v>
      </c>
      <c r="U19">
        <f>(SQRT(($M$3/E23)^2+($AI$28/$AH$28^2)))/100*T19</f>
        <v>6.896149347934479E-4</v>
      </c>
      <c r="V19">
        <f t="shared" si="2"/>
        <v>1.857853775220661</v>
      </c>
      <c r="W19">
        <f t="shared" si="3"/>
        <v>1.3717971706019843E-3</v>
      </c>
      <c r="Z19" t="s">
        <v>30</v>
      </c>
      <c r="AA19">
        <f>1/AA15</f>
        <v>0.68331164164260882</v>
      </c>
      <c r="AB19">
        <f>AB15</f>
        <v>8.1967213114754103E-3</v>
      </c>
      <c r="AG19" t="s">
        <v>72</v>
      </c>
      <c r="AH19">
        <f>AH17/AH18</f>
        <v>0.74392605416666668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4.1166666669999996</v>
      </c>
      <c r="E20">
        <v>2.9886032980000001</v>
      </c>
      <c r="F20">
        <v>0.68627664860000004</v>
      </c>
      <c r="K20">
        <f>ABS(E41-E38)</f>
        <v>10.30119983</v>
      </c>
      <c r="N20">
        <f>($L$4-$L$5)*(E38/$L$4)</f>
        <v>-9.5209140907447019</v>
      </c>
      <c r="O20">
        <f>SQRT(((E38/$L$4)*$M$4)^2+((E38/$L$4)*$M$5)^2+(($L$4-$L$5)*$H$11)^2+(((($L$5-$L$4)*E38)/($L$4^2))*$M$4)^2)</f>
        <v>0.19493596855220752</v>
      </c>
      <c r="T20">
        <f>E26*$AH$28</f>
        <v>-1.1770791406956687</v>
      </c>
      <c r="U20">
        <f>(SQRT(($M$3/E26)^2+($AI$28/$AH$28^2)))/100*T20</f>
        <v>-1.1858577988028067E-3</v>
      </c>
      <c r="V20">
        <f t="shared" si="2"/>
        <v>1.9649509603750885</v>
      </c>
      <c r="W20">
        <f t="shared" si="3"/>
        <v>3.3732441574393858E-3</v>
      </c>
      <c r="Z20" t="s">
        <v>31</v>
      </c>
      <c r="AA20">
        <f>AA10*AA19</f>
        <v>8.0531164164260876</v>
      </c>
      <c r="AB20">
        <f>(((AB10/AA10)*100+(AB19/AA19)*100)/100)*AA20</f>
        <v>0.10343494043281953</v>
      </c>
      <c r="AG20" t="s">
        <v>73</v>
      </c>
      <c r="AH20">
        <f>ATAN(AH19)</f>
        <v>0.63960243659990479</v>
      </c>
      <c r="AI20">
        <f>(ABS(1/(1+AH19)))*AI19</f>
        <v>2.3892450351960044E-3</v>
      </c>
    </row>
    <row r="21" spans="2:35" x14ac:dyDescent="0.25">
      <c r="B21" s="9" t="s">
        <v>56</v>
      </c>
      <c r="C21">
        <v>4</v>
      </c>
      <c r="D21">
        <v>4.45</v>
      </c>
      <c r="E21">
        <v>2.7796516169999999</v>
      </c>
      <c r="F21">
        <v>0.67773244610000005</v>
      </c>
      <c r="T21">
        <f>E29*$AH$28</f>
        <v>-3.1420301010707572</v>
      </c>
      <c r="U21">
        <f>(SQRT(($M$3/E29)^2+($AI$28/$AH$28^2)))/100*T21</f>
        <v>-3.1579292941289099E-3</v>
      </c>
      <c r="V21">
        <f t="shared" si="2"/>
        <v>2.0155452442950903</v>
      </c>
      <c r="W21">
        <f t="shared" si="3"/>
        <v>6.0687568696513134E-3</v>
      </c>
      <c r="Z21" t="s">
        <v>32</v>
      </c>
      <c r="AA21">
        <f>AA10*AA18</f>
        <v>14.274062779291077</v>
      </c>
      <c r="AB21">
        <f>(((AB10/AA10)*100+(AB18/AA18)*100)/100)*AA21</f>
        <v>0.64316154359215771</v>
      </c>
    </row>
    <row r="22" spans="2:35" x14ac:dyDescent="0.25">
      <c r="B22" s="8" t="s">
        <v>54</v>
      </c>
      <c r="C22">
        <v>5</v>
      </c>
      <c r="D22">
        <v>5.016666667</v>
      </c>
      <c r="E22">
        <v>0.49708207319999997</v>
      </c>
      <c r="F22">
        <v>0.68981777550000001</v>
      </c>
      <c r="T22">
        <f>E32*$AH$28</f>
        <v>-5.1575753453658475</v>
      </c>
      <c r="U22">
        <f>(SQRT(($M$3/E32)^2+($AI$28/$AH$28^2)))/100*T22</f>
        <v>-5.1824021955288744E-3</v>
      </c>
      <c r="V22">
        <f t="shared" si="2"/>
        <v>1.8771687681543643</v>
      </c>
      <c r="W22">
        <f t="shared" si="3"/>
        <v>8.7644626779308926E-3</v>
      </c>
      <c r="AE22">
        <v>2</v>
      </c>
      <c r="AG22" t="s">
        <v>74</v>
      </c>
      <c r="AH22">
        <f>AH18/AH17</f>
        <v>1.3442196229034928</v>
      </c>
      <c r="AI22">
        <f>SQRT((AI17*(AH18/(AH17^2)))^2)</f>
        <v>7.5288599774950352E-3</v>
      </c>
    </row>
    <row r="23" spans="2:35" x14ac:dyDescent="0.25">
      <c r="B23" s="5" t="s">
        <v>55</v>
      </c>
      <c r="C23">
        <v>5</v>
      </c>
      <c r="D23">
        <v>5.0999999999999996</v>
      </c>
      <c r="E23">
        <v>0.7719349123</v>
      </c>
      <c r="F23">
        <v>0.69392584609999997</v>
      </c>
      <c r="T23">
        <f>E35*$AH$28</f>
        <v>-7.0347441135202118</v>
      </c>
      <c r="U23">
        <f>(SQRT(($M$3/E35)^2+($AI$28/$AH$28^2)))/100*T23</f>
        <v>-7.0681336657296623E-3</v>
      </c>
      <c r="V23">
        <f t="shared" si="2"/>
        <v>2.0499538806958526</v>
      </c>
      <c r="W23">
        <f t="shared" si="3"/>
        <v>1.1544278701681497E-2</v>
      </c>
      <c r="AA23" t="s">
        <v>11</v>
      </c>
      <c r="AB23" t="s">
        <v>4</v>
      </c>
      <c r="AG23" t="s">
        <v>31</v>
      </c>
      <c r="AH23">
        <f>AH22*AH16</f>
        <v>15.842196229034929</v>
      </c>
      <c r="AI23">
        <f>((SQRT((((AI19/AH19)*100)^2)+(((AI16/AH16)*100)^2)))/100)*AH23</f>
        <v>8.9743227036700263E-2</v>
      </c>
    </row>
    <row r="24" spans="2:35" x14ac:dyDescent="0.25">
      <c r="B24" s="9" t="s">
        <v>56</v>
      </c>
      <c r="C24">
        <v>5</v>
      </c>
      <c r="D24">
        <v>5.4</v>
      </c>
      <c r="E24">
        <v>0.55574195339999999</v>
      </c>
      <c r="F24">
        <v>0.6927946049</v>
      </c>
      <c r="T24">
        <f>E38*$AH$28</f>
        <v>-9.0846979942160644</v>
      </c>
      <c r="U24">
        <f>(SQRT(($M$3/E38)^2+($AI$28/$AH$28^2)))/100*T24</f>
        <v>-9.1275329210842079E-3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15.24219622903493</v>
      </c>
      <c r="AI24">
        <f>AI23</f>
        <v>8.9743227036700263E-2</v>
      </c>
    </row>
    <row r="25" spans="2:35" x14ac:dyDescent="0.25">
      <c r="B25" s="8" t="s">
        <v>54</v>
      </c>
      <c r="C25">
        <v>6</v>
      </c>
      <c r="D25">
        <v>5.9166666670000003</v>
      </c>
      <c r="E25">
        <v>-1.5876123120000001</v>
      </c>
      <c r="F25">
        <v>0.70324894930000004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7.4431164164260872</v>
      </c>
      <c r="AB25">
        <f>SQRT((AB20^2)+(AB24^2))</f>
        <v>0.10343494043281953</v>
      </c>
      <c r="AG25" t="s">
        <v>76</v>
      </c>
      <c r="AH25">
        <f>AH22*AH24</f>
        <v>20.488859267214373</v>
      </c>
      <c r="AI25">
        <f>((SQRT((((AI22/AH22)*100)^2)+(((AI24/AH24)*100)^2)))/100)*AH25</f>
        <v>0.1664984407893996</v>
      </c>
    </row>
    <row r="26" spans="2:35" x14ac:dyDescent="0.25">
      <c r="B26" s="5" t="s">
        <v>55</v>
      </c>
      <c r="C26">
        <v>6</v>
      </c>
      <c r="D26">
        <v>6.0333333329999999</v>
      </c>
      <c r="E26">
        <v>-1.334697912</v>
      </c>
      <c r="F26">
        <v>0.71127810390000001</v>
      </c>
      <c r="J26">
        <f>D10/4</f>
        <v>0.27083333324999997</v>
      </c>
      <c r="K26">
        <f>J26-J27</f>
        <v>-0.11250000000000004</v>
      </c>
      <c r="M26">
        <v>1</v>
      </c>
      <c r="N26">
        <f>ABS(K26)</f>
        <v>0.11250000000000004</v>
      </c>
      <c r="O26">
        <f>ABS(K27)</f>
        <v>0.13333333349999993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6.3166666669999998</v>
      </c>
      <c r="E27">
        <v>-1.529338718</v>
      </c>
      <c r="F27">
        <v>0.67325373899999996</v>
      </c>
      <c r="J27">
        <f>D12/4</f>
        <v>0.38333333325000002</v>
      </c>
      <c r="K27">
        <f t="shared" ref="K27:K44" si="4">J27-J28</f>
        <v>-0.13333333349999993</v>
      </c>
      <c r="M27">
        <v>2</v>
      </c>
      <c r="N27">
        <f>ABS(K28)</f>
        <v>0.10416666650000006</v>
      </c>
      <c r="O27">
        <f>ABS(K29)</f>
        <v>0.14583333349999994</v>
      </c>
      <c r="P27" t="s">
        <v>85</v>
      </c>
      <c r="AE27">
        <v>3</v>
      </c>
      <c r="AG27" t="s">
        <v>77</v>
      </c>
      <c r="AH27">
        <f>AH24-((3/2)*AH9)</f>
        <v>13.442196229034931</v>
      </c>
      <c r="AI27">
        <f>AI24</f>
        <v>8.9743227036700263E-2</v>
      </c>
    </row>
    <row r="28" spans="2:35" x14ac:dyDescent="0.25">
      <c r="B28" s="8" t="s">
        <v>54</v>
      </c>
      <c r="C28">
        <v>7</v>
      </c>
      <c r="D28">
        <v>6.9</v>
      </c>
      <c r="E28">
        <v>-3.7815398089999999</v>
      </c>
      <c r="F28">
        <v>0.65258260379999999</v>
      </c>
      <c r="J28">
        <f>D13/4</f>
        <v>0.51666666674999995</v>
      </c>
      <c r="K28">
        <f t="shared" si="4"/>
        <v>-0.10416666650000006</v>
      </c>
      <c r="M28">
        <v>3</v>
      </c>
      <c r="N28">
        <f>ABS(K30)</f>
        <v>0.10000000000000009</v>
      </c>
      <c r="O28">
        <f>ABS(K31)</f>
        <v>0.13333333324999996</v>
      </c>
      <c r="P28">
        <f>H13</f>
        <v>10</v>
      </c>
      <c r="AG28" t="s">
        <v>78</v>
      </c>
      <c r="AH28">
        <f>AH27/AH24</f>
        <v>0.88190678213608287</v>
      </c>
      <c r="AI28">
        <f>SQRT((AI27/AH24)^2+((AH27*AI24/(AH24^2))^2))</f>
        <v>7.8503794053097192E-3</v>
      </c>
    </row>
    <row r="29" spans="2:35" x14ac:dyDescent="0.25">
      <c r="B29" s="5" t="s">
        <v>55</v>
      </c>
      <c r="C29">
        <v>7</v>
      </c>
      <c r="D29">
        <v>7.0333333329999999</v>
      </c>
      <c r="E29">
        <v>-3.5627689509999998</v>
      </c>
      <c r="F29">
        <v>0.65654866710000004</v>
      </c>
      <c r="J29">
        <f>D15/4</f>
        <v>0.62083333325000001</v>
      </c>
      <c r="K29">
        <f t="shared" si="4"/>
        <v>-0.14583333349999994</v>
      </c>
      <c r="M29">
        <v>4</v>
      </c>
      <c r="N29">
        <f>ABS(K32)</f>
        <v>0.11250000000000004</v>
      </c>
      <c r="O29">
        <f>ABS(K33)</f>
        <v>0.14166666674999995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7.3</v>
      </c>
      <c r="E30">
        <v>-3.752354156</v>
      </c>
      <c r="F30">
        <v>0.63591796160000003</v>
      </c>
      <c r="J30">
        <f>D16/4</f>
        <v>0.76666666674999995</v>
      </c>
      <c r="K30">
        <f t="shared" si="4"/>
        <v>-0.10000000000000009</v>
      </c>
      <c r="M30">
        <v>5</v>
      </c>
      <c r="N30">
        <f>ABS(K34)</f>
        <v>9.5833333250000097E-2</v>
      </c>
      <c r="O30">
        <f>ABS(K35)</f>
        <v>0.12916666674999999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7.8666666669999996</v>
      </c>
      <c r="E31">
        <v>-6.132338431</v>
      </c>
      <c r="F31">
        <v>0.62462629199999997</v>
      </c>
      <c r="J31">
        <f>D18/4</f>
        <v>0.86666666675000004</v>
      </c>
      <c r="K31">
        <f t="shared" si="4"/>
        <v>-0.13333333324999996</v>
      </c>
      <c r="M31">
        <v>6</v>
      </c>
      <c r="N31">
        <f>ABS(K36)</f>
        <v>9.9999999999999867E-2</v>
      </c>
      <c r="O31">
        <f>ABS(K37)</f>
        <v>0.14583333325000014</v>
      </c>
      <c r="R31" s="6" t="s">
        <v>17</v>
      </c>
      <c r="S31" s="5">
        <f>SUM(N26:O36)</f>
        <v>2.28333333425</v>
      </c>
      <c r="T31" s="5">
        <f>SQRT((P26^2)*10)</f>
        <v>1.8604085572798249E-2</v>
      </c>
      <c r="V31" s="6" t="s">
        <v>14</v>
      </c>
      <c r="W31" s="5">
        <f>AVERAGE(N26:N36)</f>
        <v>0.10416666672500001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8.0333333329999999</v>
      </c>
      <c r="E32">
        <v>-5.8482091870000001</v>
      </c>
      <c r="F32">
        <v>0.63435573160000003</v>
      </c>
      <c r="J32">
        <f>D19/4</f>
        <v>1</v>
      </c>
      <c r="K32">
        <f t="shared" si="4"/>
        <v>-0.11250000000000004</v>
      </c>
      <c r="M32">
        <v>7</v>
      </c>
      <c r="N32">
        <f>ABS(K38)</f>
        <v>9.9999999999999867E-2</v>
      </c>
      <c r="O32">
        <f>ABS(K39)</f>
        <v>0.14166666674999995</v>
      </c>
      <c r="R32" s="6" t="s">
        <v>19</v>
      </c>
      <c r="S32" s="5">
        <f>H13/S31</f>
        <v>4.379562042037402</v>
      </c>
      <c r="T32" s="5">
        <f>(H13/(S31^2))*T31</f>
        <v>3.5683684803824597E-2</v>
      </c>
      <c r="V32" s="6" t="s">
        <v>16</v>
      </c>
      <c r="W32" s="5">
        <f>AVERAGE(O26:O35)</f>
        <v>0.13796296299999999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8.2666666670000009</v>
      </c>
      <c r="E33">
        <v>-6.0767723309999999</v>
      </c>
      <c r="F33">
        <v>0.63050439049999996</v>
      </c>
      <c r="J33">
        <f>D21/4</f>
        <v>1.1125</v>
      </c>
      <c r="K33">
        <f t="shared" si="4"/>
        <v>-0.14166666674999995</v>
      </c>
      <c r="M33">
        <v>8</v>
      </c>
      <c r="N33">
        <f>ABS(K40)</f>
        <v>0.10000000000000031</v>
      </c>
      <c r="O33">
        <f>ABS(K41)</f>
        <v>0.13333333324999996</v>
      </c>
      <c r="P33" s="3"/>
      <c r="Q33" s="3"/>
    </row>
    <row r="34" spans="2:42" x14ac:dyDescent="0.25">
      <c r="B34" s="8" t="s">
        <v>54</v>
      </c>
      <c r="C34">
        <v>9</v>
      </c>
      <c r="D34">
        <v>8.8000000000000007</v>
      </c>
      <c r="E34">
        <v>-8.1925178590000005</v>
      </c>
      <c r="F34">
        <v>0.60305884320000003</v>
      </c>
      <c r="J34">
        <f>D22/4</f>
        <v>1.25416666675</v>
      </c>
      <c r="K34">
        <f t="shared" si="4"/>
        <v>-9.5833333250000097E-2</v>
      </c>
      <c r="M34">
        <v>9</v>
      </c>
      <c r="N34">
        <f>ABS(K42)</f>
        <v>0.10416666674999986</v>
      </c>
      <c r="O34">
        <f>ABS(K43)</f>
        <v>0.13750000000000018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8.9166666669999994</v>
      </c>
      <c r="E35">
        <v>-7.9767434110000002</v>
      </c>
      <c r="F35">
        <v>0.62991181340000002</v>
      </c>
      <c r="J35">
        <f>D24/4</f>
        <v>1.35</v>
      </c>
      <c r="K35">
        <f t="shared" si="4"/>
        <v>-0.12916666674999999</v>
      </c>
      <c r="M35">
        <v>10</v>
      </c>
      <c r="N35">
        <f>ABS(K44)</f>
        <v>0.11250000074999988</v>
      </c>
      <c r="P35" s="3"/>
      <c r="Q35" s="3"/>
    </row>
    <row r="36" spans="2:42" x14ac:dyDescent="0.25">
      <c r="B36" s="9" t="s">
        <v>56</v>
      </c>
      <c r="C36">
        <v>9</v>
      </c>
      <c r="D36">
        <v>9.2166666670000001</v>
      </c>
      <c r="E36">
        <v>-8.2025778299999992</v>
      </c>
      <c r="F36">
        <v>0.58032489909999996</v>
      </c>
      <c r="J36">
        <f>D25/4</f>
        <v>1.4791666667500001</v>
      </c>
      <c r="K36">
        <f t="shared" si="4"/>
        <v>-9.9999999999999867E-2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9.7666666670000009</v>
      </c>
      <c r="E37">
        <v>-10.66362911</v>
      </c>
      <c r="F37">
        <v>0.61568657959999995</v>
      </c>
      <c r="J37">
        <f>D27/4</f>
        <v>1.5791666667499999</v>
      </c>
      <c r="K37">
        <f t="shared" si="4"/>
        <v>-0.14583333325000014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9.8666666670000005</v>
      </c>
      <c r="E38">
        <v>-10.30119983</v>
      </c>
      <c r="F38">
        <v>0.62123414710000002</v>
      </c>
      <c r="J38">
        <f>D28/4</f>
        <v>1.7250000000000001</v>
      </c>
      <c r="K38">
        <f t="shared" si="4"/>
        <v>-9.9999999999999867E-2</v>
      </c>
      <c r="Q38">
        <f>V15</f>
        <v>2.003245102558493</v>
      </c>
      <c r="R38">
        <f t="shared" ref="Q38:R47" si="5">W15</f>
        <v>1.0949406146597762E-2</v>
      </c>
      <c r="S38">
        <f>D13/4-D10/4</f>
        <v>0.24583333349999997</v>
      </c>
      <c r="T38">
        <f>$P$26</f>
        <v>5.8831284194720748E-3</v>
      </c>
      <c r="V38">
        <f>Q38/S38</f>
        <v>8.1487936320014676</v>
      </c>
      <c r="W38">
        <f>SQRT(((1/S38)*R38)^2+((Q38/(S38^2))*T38)^2)</f>
        <v>0.20003351619226112</v>
      </c>
      <c r="Y38" s="6" t="s">
        <v>94</v>
      </c>
      <c r="Z38" s="6"/>
      <c r="AA38" s="5">
        <f>AVERAGE(V38:V47)</f>
        <v>8.1722107490063838</v>
      </c>
      <c r="AB38" s="13">
        <f>SQRT(SUM(W38^2+W39^2+W40^2+W41^2+W42^2+W43^2+W44^2+W45^2+W46^2+W47^2)/(H13^2))</f>
        <v>6.0724353960175524E-2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10.21666667</v>
      </c>
      <c r="E39">
        <v>-10.60134362</v>
      </c>
      <c r="F39">
        <v>0.63780867249999995</v>
      </c>
      <c r="J39">
        <f>D30/4</f>
        <v>1.825</v>
      </c>
      <c r="K39">
        <f t="shared" si="4"/>
        <v>-0.14166666674999995</v>
      </c>
      <c r="Q39">
        <f t="shared" si="5"/>
        <v>1.9775870159954669</v>
      </c>
      <c r="R39">
        <f t="shared" si="5"/>
        <v>8.1507567182860716E-3</v>
      </c>
      <c r="S39">
        <f>D16/4-D13/4</f>
        <v>0.25</v>
      </c>
      <c r="T39">
        <f t="shared" ref="T39:T47" si="6">$P$26</f>
        <v>5.8831284194720748E-3</v>
      </c>
      <c r="V39">
        <f t="shared" ref="V39:V47" si="7">Q39/S39</f>
        <v>7.9103480639818677</v>
      </c>
      <c r="W39">
        <f t="shared" ref="W39:W47" si="8">SQRT(((1/S39)*R39)^2+((Q39/(S39^2))*T39)^2)</f>
        <v>0.18898391229490547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1.9666666667499999</v>
      </c>
      <c r="K40">
        <f t="shared" si="4"/>
        <v>-0.10000000000000031</v>
      </c>
      <c r="Q40">
        <f t="shared" si="5"/>
        <v>2.0256722707107571</v>
      </c>
      <c r="R40">
        <f t="shared" si="5"/>
        <v>5.3813343218519667E-3</v>
      </c>
      <c r="S40">
        <f>D19/4-D16/4</f>
        <v>0.23333333325000005</v>
      </c>
      <c r="T40">
        <f t="shared" si="6"/>
        <v>5.8831284194720748E-3</v>
      </c>
      <c r="V40">
        <f t="shared" si="7"/>
        <v>8.6814525918609036</v>
      </c>
      <c r="W40">
        <f t="shared" si="8"/>
        <v>0.22010063789987006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2.0666666667500002</v>
      </c>
      <c r="K41">
        <f t="shared" si="4"/>
        <v>-0.13333333324999996</v>
      </c>
      <c r="Q41">
        <f t="shared" si="5"/>
        <v>1.9548948830954724</v>
      </c>
      <c r="R41">
        <f t="shared" si="5"/>
        <v>2.7377196208706214E-3</v>
      </c>
      <c r="S41">
        <f>D22/4-D19/4</f>
        <v>0.25416666674999999</v>
      </c>
      <c r="T41">
        <f t="shared" si="6"/>
        <v>5.8831284194720748E-3</v>
      </c>
      <c r="V41">
        <f t="shared" si="7"/>
        <v>7.6913897014604196</v>
      </c>
      <c r="W41">
        <f t="shared" si="8"/>
        <v>0.17835610853886022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2.2000000000000002</v>
      </c>
      <c r="K42">
        <f t="shared" si="4"/>
        <v>-0.10416666674999986</v>
      </c>
      <c r="Q42">
        <f t="shared" si="5"/>
        <v>1.857853775220661</v>
      </c>
      <c r="R42">
        <f t="shared" si="5"/>
        <v>1.3717971706019843E-3</v>
      </c>
      <c r="S42">
        <f>D25/4-D22/4</f>
        <v>0.22500000000000009</v>
      </c>
      <c r="T42">
        <f t="shared" si="6"/>
        <v>5.8831284194720748E-3</v>
      </c>
      <c r="V42">
        <f t="shared" si="7"/>
        <v>8.2571278898696008</v>
      </c>
      <c r="W42">
        <f t="shared" si="8"/>
        <v>0.2159871516765216</v>
      </c>
      <c r="Y42" s="14" t="s">
        <v>96</v>
      </c>
      <c r="Z42" s="14"/>
      <c r="AA42" s="12">
        <f>$X$17*100</f>
        <v>196.96524334556941</v>
      </c>
      <c r="AB42" s="12">
        <f>$Y$17</f>
        <v>7.3254107824956482E-3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2.30416666675</v>
      </c>
      <c r="K43">
        <f t="shared" si="4"/>
        <v>-0.13750000000000018</v>
      </c>
      <c r="Q43">
        <f t="shared" si="5"/>
        <v>1.9649509603750885</v>
      </c>
      <c r="R43">
        <f t="shared" si="5"/>
        <v>3.3732441574393858E-3</v>
      </c>
      <c r="S43">
        <f>D28/4-D25/4</f>
        <v>0.24583333325000001</v>
      </c>
      <c r="T43">
        <f t="shared" si="6"/>
        <v>5.8831284194720748E-3</v>
      </c>
      <c r="V43">
        <f t="shared" si="7"/>
        <v>7.9930208584725699</v>
      </c>
      <c r="W43">
        <f t="shared" si="8"/>
        <v>0.1917754659559151</v>
      </c>
      <c r="Y43" s="14" t="s">
        <v>97</v>
      </c>
      <c r="Z43" s="14"/>
      <c r="AA43" s="12">
        <f>$W$31</f>
        <v>0.10416666672500001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2.4416666667500002</v>
      </c>
      <c r="K44">
        <f t="shared" si="4"/>
        <v>-0.11250000074999988</v>
      </c>
      <c r="Q44">
        <f t="shared" si="5"/>
        <v>2.0155452442950903</v>
      </c>
      <c r="R44">
        <f t="shared" si="5"/>
        <v>6.0687568696513134E-3</v>
      </c>
      <c r="S44">
        <f>D31/4-D28/4</f>
        <v>0.24166666674999981</v>
      </c>
      <c r="T44">
        <f t="shared" si="6"/>
        <v>5.8831284194720748E-3</v>
      </c>
      <c r="V44">
        <f t="shared" si="7"/>
        <v>8.3401872148968668</v>
      </c>
      <c r="W44">
        <f t="shared" si="8"/>
        <v>0.2045804433398502</v>
      </c>
      <c r="Y44" s="14" t="s">
        <v>98</v>
      </c>
      <c r="Z44" s="14"/>
      <c r="AA44" s="12">
        <f>$W$32</f>
        <v>0.13796296299999999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2.5541666675000001</v>
      </c>
      <c r="Q45">
        <f t="shared" si="5"/>
        <v>1.8771687681543643</v>
      </c>
      <c r="R45">
        <f t="shared" si="5"/>
        <v>8.7644626779308926E-3</v>
      </c>
      <c r="S45">
        <f>D34/4-D31/4</f>
        <v>0.23333333325000027</v>
      </c>
      <c r="T45">
        <f t="shared" si="6"/>
        <v>5.8831284194720748E-3</v>
      </c>
      <c r="V45">
        <f t="shared" si="7"/>
        <v>8.0450090092490552</v>
      </c>
      <c r="W45">
        <f t="shared" si="8"/>
        <v>0.20629061128498424</v>
      </c>
      <c r="Y45" s="14" t="s">
        <v>99</v>
      </c>
      <c r="Z45" s="14"/>
      <c r="AA45" s="5">
        <f>$S$31</f>
        <v>2.28333333425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2.0499538806958526</v>
      </c>
      <c r="R46">
        <f t="shared" si="5"/>
        <v>1.1544278701681497E-2</v>
      </c>
      <c r="S46">
        <f>D37/4-D34/4</f>
        <v>0.24166666675000004</v>
      </c>
      <c r="T46">
        <f t="shared" si="6"/>
        <v>5.8831284194720748E-3</v>
      </c>
      <c r="V46">
        <f t="shared" si="7"/>
        <v>8.4825677792647109</v>
      </c>
      <c r="W46">
        <f t="shared" si="8"/>
        <v>0.21195269352163867</v>
      </c>
      <c r="Y46" s="14" t="s">
        <v>100</v>
      </c>
      <c r="Z46" s="14"/>
      <c r="AA46" s="5">
        <f>$S$32</f>
        <v>4.379562042037402</v>
      </c>
      <c r="AB46" s="5">
        <f>$T$32</f>
        <v>3.5683684803824597E-2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8.1722107490063838</v>
      </c>
      <c r="AB47" s="5">
        <f>$AB$38</f>
        <v>6.0724353960175524E-2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2019-09-04T11:11:25Z</dcterms:modified>
</cp:coreProperties>
</file>