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CE274D25-7041-4152-BEEB-AA54B8D49C8C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A38" i="1" l="1"/>
  <c r="AA47" i="1" s="1"/>
  <c r="P30" i="1"/>
  <c r="X32" i="1" s="1"/>
  <c r="AB44" i="1" s="1"/>
  <c r="W38" i="1"/>
  <c r="AB38" i="1" s="1"/>
  <c r="AB47" i="1" s="1"/>
  <c r="S32" i="1"/>
  <c r="AA46" i="1" s="1"/>
  <c r="AA45" i="1"/>
  <c r="Y17" i="1" l="1"/>
  <c r="X17" i="1"/>
  <c r="U11" i="1"/>
  <c r="T11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25" i="1" l="1"/>
  <c r="U25" i="1" s="1"/>
  <c r="T19" i="1"/>
  <c r="T18" i="1"/>
  <c r="U18" i="1" s="1"/>
  <c r="T24" i="1"/>
  <c r="V24" i="1" s="1"/>
  <c r="T17" i="1"/>
  <c r="T22" i="1"/>
  <c r="T16" i="1"/>
  <c r="V16" i="1" s="1"/>
  <c r="T15" i="1"/>
  <c r="V15" i="1" s="1"/>
  <c r="T21" i="1"/>
  <c r="V21" i="1" s="1"/>
  <c r="T20" i="1"/>
  <c r="V20" i="1" s="1"/>
  <c r="T23" i="1"/>
  <c r="AI25" i="1"/>
  <c r="AA25" i="1"/>
  <c r="L4" i="1"/>
  <c r="AB20" i="1"/>
  <c r="U15" i="1" l="1"/>
  <c r="U16" i="1"/>
  <c r="U21" i="1"/>
  <c r="U19" i="1"/>
  <c r="V19" i="1"/>
  <c r="W21" i="1"/>
  <c r="V23" i="1"/>
  <c r="U24" i="1"/>
  <c r="W24" i="1" s="1"/>
  <c r="V18" i="1"/>
  <c r="W16" i="1"/>
  <c r="U20" i="1"/>
  <c r="W20" i="1" s="1"/>
  <c r="U23" i="1"/>
  <c r="W23" i="1" s="1"/>
  <c r="U22" i="1"/>
  <c r="V22" i="1"/>
  <c r="U17" i="1"/>
  <c r="W17" i="1" s="1"/>
  <c r="V17" i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15" i="1" l="1"/>
  <c r="W19" i="1"/>
  <c r="W22" i="1"/>
  <c r="W18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<sst xmlns="http://schemas.openxmlformats.org/spreadsheetml/2006/main" count="163" uniqueCount="101">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</sst>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23.52628095</v>
      </c>
      <c r="M3">
        <v>0.01</v>
      </c>
      <c r="N3" t="s">
        <v>38</v>
      </c>
    </row>
    <row r="4" spans="1:35" x14ac:dyDescent="0.25">
      <c r="D4">
        <v>3.3333333329999999E-2</v>
      </c>
      <c r="E4">
        <v>11.763502519999999</v>
      </c>
      <c r="F4">
        <v>0.52296800860000003</v>
      </c>
      <c r="H4" s="11" t="s">
        <v>7</v>
      </c>
      <c r="I4" s="11"/>
      <c r="J4" s="11"/>
      <c r="K4" s="11"/>
      <c r="L4">
        <f>AA20</f>
        <v>8.1394713484187911</v>
      </c>
      <c r="M4">
        <f>AB20</f>
        <v>0.10333865556973031</v>
      </c>
      <c r="P4" t="s">
        <v>13</v>
      </c>
    </row>
    <row r="5" spans="1:35" x14ac:dyDescent="0.25">
      <c r="D5">
        <v>0.05</v>
      </c>
      <c r="E5">
        <v>-11.762778429999999</v>
      </c>
      <c r="F5">
        <v>0.53870552100000002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23.52628095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0.38333333330000002</v>
      </c>
      <c r="E10">
        <v>11.38627835</v>
      </c>
      <c r="F10">
        <v>0.60086680839999995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11.763140475</v>
      </c>
      <c r="AB10">
        <f>AB9</f>
        <v>0.01</v>
      </c>
      <c r="AE10" t="s">
        <v>65</v>
      </c>
      <c r="AH10">
        <f>L3</f>
        <v>23.52628095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0.5</v>
      </c>
      <c r="E11">
        <v>11.63350075</v>
      </c>
      <c r="F11">
        <v>0.6266460599</v>
      </c>
      <c r="G11" t="s">
        <v>57</v>
      </c>
      <c r="H11">
        <f>M3</f>
        <v>0.01</v>
      </c>
      <c r="K11">
        <f>ABS(E11-E14)</f>
        <v>2.3234955349999993</v>
      </c>
      <c r="L11">
        <f>SQRT((H11^2)+(H11^2))</f>
        <v>1.4142135623730951E-2</v>
      </c>
      <c r="N11">
        <f>($L$4-$L$5)*(E11/$L$4)</f>
        <v>10.76164615972878</v>
      </c>
      <c r="O11">
        <f>SQRT(((E11/$L$4)*$M$4)^2+((E11/$L$4)*$M$5)^2+(($L$4-$L$5)*$H$11)^2+(((($L$5-$L$4)*E11)/($L$4^2))*$M$4)^2)</f>
        <v>0.2148299981123005</v>
      </c>
      <c r="Q11">
        <f>N11-N12</f>
        <v>2.1493647818245698</v>
      </c>
      <c r="R11">
        <f>SQRT((O11^2)+(O12^2))</f>
        <v>0.27883319990917604</v>
      </c>
      <c r="T11" s="5">
        <f>AVERAGE(Q11:Q20)</f>
        <v>2.0905940155107468</v>
      </c>
      <c r="U11" s="5">
        <f>SQRT(((R11^2)+(R12^2)+(R13^2)+(R14^2)+(R15^2)+(R16^2)+(R17^2)+(R18^2)+(R19^2)+(R20^2))/($H$13-1))</f>
        <v>0.19292212330470437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0.81666666669999999</v>
      </c>
      <c r="E12">
        <v>11.38368125</v>
      </c>
      <c r="F12">
        <v>0.62413705500000005</v>
      </c>
      <c r="G12" t="s">
        <v>58</v>
      </c>
      <c r="H12">
        <f>L6</f>
        <v>4.1599999999999996E-3</v>
      </c>
      <c r="K12">
        <f>ABS(E14-E17)</f>
        <v>2.2800891860000005</v>
      </c>
      <c r="L12" s="1"/>
      <c r="N12">
        <f>($L$4-$L$5)*(E14/$L$4)</f>
        <v>8.6122813779042104</v>
      </c>
      <c r="O12">
        <f>SQRT(((E14/$L$4)*$M$4)^2+((E14/$L$4)*$M$5)^2+(($L$4-$L$5)*$H$11)^2+(((($L$5-$L$4)*E14)/($L$4^2))*$M$4)^2)</f>
        <v>0.1777527082287623</v>
      </c>
      <c r="Q12">
        <f t="shared" ref="Q12:Q20" si="0">N12-N13</f>
        <v>2.1092114540290918</v>
      </c>
      <c r="R12">
        <f t="shared" ref="R12:R20" si="1">SQRT((O12^2)+(O13^2))</f>
        <v>0.22813993429707019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1.3833333329999999</v>
      </c>
      <c r="E13">
        <v>9.0745905639999993</v>
      </c>
      <c r="F13">
        <v>0.62268947249999995</v>
      </c>
      <c r="G13" t="s">
        <v>39</v>
      </c>
      <c r="H13" s="4">
        <f>C42</f>
        <v>11</v>
      </c>
      <c r="K13">
        <f>ABS(E17-E20)</f>
        <v>2.3319006089999998</v>
      </c>
      <c r="L13" s="1"/>
      <c r="N13">
        <f>($L$4-$L$5)*(E17/$L$4)</f>
        <v>6.5030699238751186</v>
      </c>
      <c r="O13">
        <f>SQRT(((E17/$L$4)*$M$4)^2+((E17/$L$4)*$M$5)^2+(($L$4-$L$5)*$H$11)^2+(((($L$5-$L$4)*E17)/($L$4^2))*$M$4)^2)</f>
        <v>0.14300980504291308</v>
      </c>
      <c r="Q13">
        <f t="shared" si="0"/>
        <v>2.1571399506476201</v>
      </c>
      <c r="R13">
        <f t="shared" si="1"/>
        <v>0.18089532224863877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1.483333333</v>
      </c>
      <c r="E14">
        <v>9.3100052150000003</v>
      </c>
      <c r="F14">
        <v>0.63410223529999998</v>
      </c>
      <c r="K14">
        <f>ABS(E20-E23)</f>
        <v>2.323380453</v>
      </c>
      <c r="L14" s="1"/>
      <c r="N14">
        <f>($L$4-$L$5)*(E20/$L$4)</f>
        <v>4.3459299732274985</v>
      </c>
      <c r="O14">
        <f>SQRT(((E20/$L$4)*$M$4)^2+((E20/$L$4)*$M$5)^2+(($L$4-$L$5)*$H$11)^2+(((($L$5-$L$4)*E20)/($L$4^2))*$M$4)^2)</f>
        <v>0.11077595981541692</v>
      </c>
      <c r="Q14">
        <f t="shared" si="0"/>
        <v>2.1492583244657766</v>
      </c>
      <c r="R14">
        <f t="shared" si="1"/>
        <v>0.14009754416111733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1.7631404750000002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1.7833333330000001</v>
      </c>
      <c r="E15">
        <v>9.0833025210000002</v>
      </c>
      <c r="F15">
        <v>0.62257439219999999</v>
      </c>
      <c r="K15">
        <f>ABS(E26-E23)</f>
        <v>2.1926627309</v>
      </c>
      <c r="L15" s="1"/>
      <c r="N15">
        <f>($L$4-$L$5)*(E23/$L$4)</f>
        <v>2.1966716487617219</v>
      </c>
      <c r="O15">
        <f>SQRT(((E23/$L$4)*$M$4)^2+((E23/$L$4)*$M$5)^2+(($L$4-$L$5)*$H$11)^2+(((($L$5-$L$4)*E23)/($L$4^2))*$M$4)^2)</f>
        <v>8.5767176745823681E-2</v>
      </c>
      <c r="Q15">
        <f t="shared" si="0"/>
        <v>2.0283370384078419</v>
      </c>
      <c r="R15">
        <f t="shared" si="1"/>
        <v>0.11417183352336133</v>
      </c>
      <c r="T15">
        <f>E11*$AH$28</f>
        <v>10.27480624301219</v>
      </c>
      <c r="U15">
        <f>(SQRT(($M$3/E11)^2+($AI$28/$AH$28^2)))/100*T15</f>
        <v>1.0372816007203689E-2</v>
      </c>
      <c r="V15">
        <f>T15-T16</f>
        <v>2.0521309055340833</v>
      </c>
      <c r="W15">
        <f>SQRT(U15^2+U16^2)</f>
        <v>1.3285576628796382E-2</v>
      </c>
      <c r="Z15" t="s">
        <v>26</v>
      </c>
      <c r="AA15">
        <f>AA14/AA13</f>
        <v>1.445197110655738</v>
      </c>
      <c r="AB15">
        <f>(((AB13/AA13)*100+(AB14/AA14)*100)/100)*AA15</f>
        <v>8.196721311475412E-3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2.266666667</v>
      </c>
      <c r="E16">
        <v>6.8178483449999998</v>
      </c>
      <c r="F16">
        <v>0.62635938020000004</v>
      </c>
      <c r="K16">
        <f>ABS(E29-E26)</f>
        <v>2.1786031230999998</v>
      </c>
      <c r="L16" s="1"/>
      <c r="N16">
        <f>($L$4-$L$5)*(E26/$L$4)</f>
        <v>0.16833461035388025</v>
      </c>
      <c r="O16">
        <f>SQRT(((E26/$L$4)*$M$4)^2+((E26/$L$4)*$M$5)^2+(($L$4-$L$5)*$H$11)^2+(((($L$5-$L$4)*E26)/($L$4^2))*$M$4)^2)</f>
        <v>7.5360460210489519E-2</v>
      </c>
      <c r="Q16">
        <f t="shared" si="0"/>
        <v>2.0153311060114247</v>
      </c>
      <c r="R16">
        <f t="shared" si="1"/>
        <v>0.11198639174835393</v>
      </c>
      <c r="T16">
        <f>E14*$AH$28</f>
        <v>8.2226753374781065</v>
      </c>
      <c r="U16">
        <f>(SQRT(($M$3/E14)^2+($AI$28/$AH$28^2)))/100*T16</f>
        <v>8.301279084594106E-3</v>
      </c>
      <c r="V16">
        <f t="shared" ref="V16:V24" si="2">T16-T17</f>
        <v>2.013794051024357</v>
      </c>
      <c r="W16">
        <f t="shared" ref="W16:W24" si="3">SQRT(U16^2+U17^2)</f>
        <v>1.0402180051310472E-2</v>
      </c>
      <c r="X16" s="6" t="s">
        <v>83</v>
      </c>
      <c r="Y16" s="6" t="s">
        <v>84</v>
      </c>
      <c r="Z16" t="s">
        <v>27</v>
      </c>
      <c r="AA16">
        <f>ATAN(AA14/AA13)</f>
        <v>0.9654954411673019</v>
      </c>
      <c r="AB16">
        <f>(ABS(1/(1+AA15)))*AB15</f>
        <v>3.3521720092648337E-3</v>
      </c>
      <c r="AG16" t="s">
        <v>69</v>
      </c>
      <c r="AH16">
        <f>AH10/2</f>
        <v>11.763140475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2.4</v>
      </c>
      <c r="E17">
        <v>7.0299160289999998</v>
      </c>
      <c r="F17">
        <v>0.62936706620000005</v>
      </c>
      <c r="K17">
        <f>ABS(E32-E29)</f>
        <v>2.271569028</v>
      </c>
      <c r="L17" s="1"/>
      <c r="N17">
        <f>($L$4-$L$5)*(E29/$L$4)</f>
        <v>-1.8469964956575446</v>
      </c>
      <c r="O17">
        <f>SQRT(((E29/$L$4)*$M$4)^2+((E29/$L$4)*$M$5)^2+(($L$4-$L$5)*$H$11)^2+(((($L$5-$L$4)*E29)/($L$4^2))*$M$4)^2)</f>
        <v>8.2835698667174995E-2</v>
      </c>
      <c r="Q17">
        <f t="shared" si="0"/>
        <v>2.1013298259971349</v>
      </c>
      <c r="R17">
        <f t="shared" si="1"/>
        <v>0.13409066166129241</v>
      </c>
      <c r="T17">
        <f>E17*$AH$28</f>
        <v>6.2088812864537495</v>
      </c>
      <c r="U17">
        <f>(SQRT(($M$3/E17)^2+($AI$28/$AH$28^2)))/100*T17</f>
        <v>6.2685018449037721E-3</v>
      </c>
      <c r="V17">
        <f t="shared" si="2"/>
        <v>2.0595543379697743</v>
      </c>
      <c r="W17">
        <f t="shared" si="3"/>
        <v>7.5397336412133852E-3</v>
      </c>
      <c r="X17" s="5">
        <f>AVERAGE(V15:V24)</f>
        <v>1.9960188360918107</v>
      </c>
      <c r="Y17" s="5">
        <f>SQRT(((W15^2)+(W16^2)+(W17^2)+(W18^2)+(W19^2)+(W20^2)+(W21^2)+(W22^2)+(W23^2)+(W24^2))/($H$13-1))</f>
        <v>8.2943228661431379E-3</v>
      </c>
      <c r="Z17" t="s">
        <v>28</v>
      </c>
      <c r="AA17">
        <f>SQRT((AA14^2)+(AA13^2))</f>
        <v>2.1440765691978507</v>
      </c>
      <c r="AB17">
        <f>SQRT(((ABS(AA13*(AA13^2+AA14^2)))*AB13)^2+((ABS(AA14*(AA13^2+AA14^2)))*AB14)^2)</f>
        <v>8.1052701944826305E-2</v>
      </c>
      <c r="AG17" t="s">
        <v>70</v>
      </c>
      <c r="AH17">
        <f>(AH16)-AH15</f>
        <v>1.7631404750000002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2.7166666670000001</v>
      </c>
      <c r="E18">
        <v>6.806309121</v>
      </c>
      <c r="F18">
        <v>0.63232079210000003</v>
      </c>
      <c r="K18">
        <f>ABS(E35-E32)</f>
        <v>2.2277407220000001</v>
      </c>
      <c r="N18">
        <f>($L$4-$L$5)*(E32/$L$4)</f>
        <v>-3.9483263216546796</v>
      </c>
      <c r="O18">
        <f>SQRT(((E32/$L$4)*$M$4)^2+((E32/$L$4)*$M$5)^2+(($L$4-$L$5)*$H$11)^2+(((($L$5-$L$4)*E32)/($L$4^2))*$M$4)^2)</f>
        <v>0.10544454737483666</v>
      </c>
      <c r="Q18">
        <f t="shared" si="0"/>
        <v>2.0607861641116685</v>
      </c>
      <c r="R18">
        <f t="shared" si="1"/>
        <v>0.17149331773065046</v>
      </c>
      <c r="T18">
        <f>E20*$AH$28</f>
        <v>4.1493269484839752</v>
      </c>
      <c r="U18">
        <f>(SQRT(($M$3/E20)^2+($AI$28/$AH$28^2)))/100*T18</f>
        <v>4.1896859071871798E-3</v>
      </c>
      <c r="V18">
        <f t="shared" si="2"/>
        <v>2.0520292641384748</v>
      </c>
      <c r="W18">
        <f t="shared" si="3"/>
        <v>4.6950950552496866E-3</v>
      </c>
      <c r="Z18" t="s">
        <v>29</v>
      </c>
      <c r="AA18">
        <f>AA17/AA14</f>
        <v>1.2160554417525073</v>
      </c>
      <c r="AB18">
        <f>(((AB17/AA17)*100+(AB14/AA14)*100)/100)*AA18</f>
        <v>5.2867742351811978E-2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3.266666667</v>
      </c>
      <c r="E19">
        <v>4.3989432409999996</v>
      </c>
      <c r="F19">
        <v>0.667025282</v>
      </c>
      <c r="K19">
        <f>ABS(E38-E35)</f>
        <v>2.2543752739999992</v>
      </c>
      <c r="N19">
        <f>($L$4-$L$5)*(E35/$L$4)</f>
        <v>-6.009112485766348</v>
      </c>
      <c r="O19">
        <f>SQRT(((E35/$L$4)*$M$4)^2+((E35/$L$4)*$M$5)^2+(($L$4-$L$5)*$H$11)^2+(((($L$5-$L$4)*E35)/($L$4^2))*$M$4)^2)</f>
        <v>0.13524572250234629</v>
      </c>
      <c r="Q19">
        <f t="shared" si="0"/>
        <v>2.0854246311050968</v>
      </c>
      <c r="R19">
        <f t="shared" si="1"/>
        <v>0.21648061847812769</v>
      </c>
      <c r="T19">
        <f>E23*$AH$28</f>
        <v>2.0972976843455005</v>
      </c>
      <c r="U19">
        <f>(SQRT(($M$3/E23)^2+($AI$28/$AH$28^2)))/100*T19</f>
        <v>2.1190680916259395E-3</v>
      </c>
      <c r="V19">
        <f t="shared" si="2"/>
        <v>1.9365782665438411</v>
      </c>
      <c r="W19">
        <f t="shared" si="3"/>
        <v>2.1271046312510995E-3</v>
      </c>
      <c r="Z19" t="s">
        <v>30</v>
      </c>
      <c r="AA19">
        <f>1/AA15</f>
        <v>0.69194713484187909</v>
      </c>
      <c r="AB19">
        <f>AB15</f>
        <v>8.196721311475412E-3</v>
      </c>
      <c r="AG19" t="s">
        <v>72</v>
      </c>
      <c r="AH19">
        <f>AH17/AH18</f>
        <v>0.73464186458333347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3.35</v>
      </c>
      <c r="E20">
        <v>4.6980154199999999</v>
      </c>
      <c r="F20">
        <v>0.66017020829999995</v>
      </c>
      <c r="K20">
        <f>ABS(E41-E38)</f>
        <v>2.215817899000001</v>
      </c>
      <c r="N20">
        <f>($L$4-$L$5)*(E38/$L$4)</f>
        <v>-8.0945371168714448</v>
      </c>
      <c r="O20">
        <f>SQRT(((E38/$L$4)*$M$4)^2+((E38/$L$4)*$M$5)^2+(($L$4-$L$5)*$H$11)^2+(((($L$5-$L$4)*E38)/($L$4^2))*$M$4)^2)</f>
        <v>0.16903388039529538</v>
      </c>
      <c r="Q20">
        <f t="shared" si="0"/>
        <v>2.0497568785072406</v>
      </c>
      <c r="R20">
        <f t="shared" si="1"/>
        <v>0.26497726858218396</v>
      </c>
      <c r="T20">
        <f>E26*$AH$28</f>
        <v>0.16071941780165941</v>
      </c>
      <c r="U20">
        <f>(SQRT(($M$3/E26)^2+($AI$28/$AH$28^2)))/100*T20</f>
        <v>1.847282743455198E-4</v>
      </c>
      <c r="V20">
        <f t="shared" si="2"/>
        <v>1.9241607020374958</v>
      </c>
      <c r="W20">
        <f t="shared" si="3"/>
        <v>1.791934655310146E-3</v>
      </c>
      <c r="Z20" t="s">
        <v>31</v>
      </c>
      <c r="AA20">
        <f>AA10*AA19</f>
        <v>8.1394713484187911</v>
      </c>
      <c r="AB20">
        <f>(((AB10/AA10)*100+(AB19/AA19)*100)/100)*AA20</f>
        <v>0.10333865556973031</v>
      </c>
      <c r="AG20" t="s">
        <v>73</v>
      </c>
      <c r="AH20">
        <f>ATAN(AH19)</f>
        <v>0.63359922764379106</v>
      </c>
      <c r="AI20">
        <f>(ABS(1/(1+AH19)))*AI19</f>
        <v>2.4020328067358809E-3</v>
      </c>
    </row>
    <row r="21" spans="2:35" x14ac:dyDescent="0.25">
      <c r="B21" s="9" t="s">
        <v>56</v>
      </c>
      <c r="C21">
        <v>4</v>
      </c>
      <c r="D21">
        <v>3.7</v>
      </c>
      <c r="E21">
        <v>4.4217915259999998</v>
      </c>
      <c r="F21">
        <v>0.63767854329999996</v>
      </c>
      <c r="N21">
        <f>($L$4-$L$5)*(E41/$L$4)</f>
        <v>-10.144293995378685</v>
      </c>
      <c r="O21">
        <f>SQRT(((E41/$L$4)*$M$4)^2+((E41/$L$4)*$M$5)^2+(($L$4-$L$5)*$H$11)^2+(((($L$5-$L$4)*E41)/($L$4^2))*$M$4)^2)</f>
        <v>0.20406004053656324</v>
      </c>
      <c r="T21">
        <f>E29*$AH$28</f>
        <v>-1.7634412842358365</v>
      </c>
      <c r="U21">
        <f>(SQRT(($M$3/E29)^2+($AI$28/$AH$28^2)))/100*T21</f>
        <v>-1.7823875205910801E-3</v>
      </c>
      <c r="V21">
        <f t="shared" si="2"/>
        <v>2.0062689754266385</v>
      </c>
      <c r="W21">
        <f t="shared" si="3"/>
        <v>4.2031859188054431E-3</v>
      </c>
      <c r="Z21" t="s">
        <v>32</v>
      </c>
      <c r="AA21">
        <f>AA10*AA18</f>
        <v>14.304630986722925</v>
      </c>
      <c r="AB21">
        <f>(((AB10/AA10)*100+(AB18/AA18)*100)/100)*AA21</f>
        <v>0.63405123429799626</v>
      </c>
    </row>
    <row r="22" spans="2:35" x14ac:dyDescent="0.25">
      <c r="B22" s="8" t="s">
        <v>54</v>
      </c>
      <c r="C22">
        <v>5</v>
      </c>
      <c r="D22">
        <v>4.2</v>
      </c>
      <c r="E22">
        <v>2.1391052350000002</v>
      </c>
      <c r="F22">
        <v>0.65621362080000001</v>
      </c>
      <c r="T22">
        <f>E32*$AH$28</f>
        <v>-3.769710259662475</v>
      </c>
      <c r="U22">
        <f>(SQRT(($M$3/E32)^2+($AI$28/$AH$28^2)))/100*T22</f>
        <v>-3.8065557390488235E-3</v>
      </c>
      <c r="V22">
        <f t="shared" si="2"/>
        <v>1.9675594449261617</v>
      </c>
      <c r="W22">
        <f t="shared" si="3"/>
        <v>6.9312668297111619E-3</v>
      </c>
      <c r="AE22">
        <v>2</v>
      </c>
      <c r="AG22" t="s">
        <v>74</v>
      </c>
      <c r="AH22">
        <f>AH18/AH17</f>
        <v>1.3612074783774673</v>
      </c>
      <c r="AI22">
        <f>SQRT((AI17*(AH18/(AH17^2)))^2)</f>
        <v>7.7203574966280952E-3</v>
      </c>
    </row>
    <row r="23" spans="2:35" x14ac:dyDescent="0.25">
      <c r="B23" s="5" t="s">
        <v>55</v>
      </c>
      <c r="C23">
        <v>5</v>
      </c>
      <c r="D23">
        <v>4.3166666669999998</v>
      </c>
      <c r="E23">
        <v>2.374634967</v>
      </c>
      <c r="F23">
        <v>0.67633834100000001</v>
      </c>
      <c r="T23">
        <f>E35*$AH$28</f>
        <v>-5.7372697045886367</v>
      </c>
      <c r="U23">
        <f>(SQRT(($M$3/E35)^2+($AI$28/$AH$28^2)))/100*T23</f>
        <v>-5.7924600361304764E-3</v>
      </c>
      <c r="V23">
        <f t="shared" si="2"/>
        <v>1.9910833064920297</v>
      </c>
      <c r="W23">
        <f t="shared" si="3"/>
        <v>9.717423364281658E-3</v>
      </c>
      <c r="AA23" t="s">
        <v>11</v>
      </c>
      <c r="AB23" t="s">
        <v>4</v>
      </c>
      <c r="AG23" t="s">
        <v>31</v>
      </c>
      <c r="AH23">
        <f>AH22*AH16</f>
        <v>16.012074783774672</v>
      </c>
      <c r="AI23">
        <f>((SQRT((((AI19/AH19)*100)^2)+(((AI16/AH16)*100)^2)))/100)*AH23</f>
        <v>9.183011934786893E-2</v>
      </c>
    </row>
    <row r="24" spans="2:35" x14ac:dyDescent="0.25">
      <c r="B24" s="9" t="s">
        <v>56</v>
      </c>
      <c r="C24">
        <v>5</v>
      </c>
      <c r="D24">
        <v>4.6333333330000004</v>
      </c>
      <c r="E24">
        <v>2.148124073</v>
      </c>
      <c r="F24">
        <v>0.67933042710000002</v>
      </c>
      <c r="T24">
        <f>E38*$AH$28</f>
        <v>-7.7283530110806664</v>
      </c>
      <c r="U24">
        <f>(SQRT(($M$3/E38)^2+($AI$28/$AH$28^2)))/100*T24</f>
        <v>-7.8022896364156056E-3</v>
      </c>
      <c r="V24">
        <f t="shared" si="2"/>
        <v>1.9570291068252486</v>
      </c>
      <c r="W24">
        <f t="shared" si="3"/>
        <v>1.2509251314363113E-2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15.412074783774672</v>
      </c>
      <c r="AI24">
        <f>AI23</f>
        <v>9.183011934786893E-2</v>
      </c>
    </row>
    <row r="25" spans="2:35" x14ac:dyDescent="0.25">
      <c r="B25" s="8" t="s">
        <v>54</v>
      </c>
      <c r="C25">
        <v>6</v>
      </c>
      <c r="D25">
        <v>5.1666666670000003</v>
      </c>
      <c r="E25">
        <v>1.771675236E-3</v>
      </c>
      <c r="F25">
        <v>0.68444663770000003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-9.685382117905915</v>
      </c>
      <c r="U25">
        <f>(SQRT(($M$3/E41)^2+($AI$28/$AH$28^2)))/100*T25</f>
        <v>-9.777813910858444E-3</v>
      </c>
      <c r="Z25" t="s">
        <v>34</v>
      </c>
      <c r="AA25">
        <f>AA20-AA24</f>
        <v>7.5294713484187907</v>
      </c>
      <c r="AB25">
        <f>SQRT((AB20^2)+(AB24^2))</f>
        <v>0.10333865556973031</v>
      </c>
      <c r="AG25" t="s">
        <v>76</v>
      </c>
      <c r="AH25">
        <f>AH22*AH24</f>
        <v>20.97903145298687</v>
      </c>
      <c r="AI25">
        <f>((SQRT((((AI22/AH22)*100)^2)+(((AI24/AH24)*100)^2)))/100)*AH25</f>
        <v>0.17257694667619544</v>
      </c>
    </row>
    <row r="26" spans="2:35" x14ac:dyDescent="0.25">
      <c r="B26" s="5" t="s">
        <v>55</v>
      </c>
      <c r="C26">
        <v>6</v>
      </c>
      <c r="D26">
        <v>5.3</v>
      </c>
      <c r="E26">
        <v>0.18197223609999999</v>
      </c>
      <c r="F26">
        <v>0.69368425609999995</v>
      </c>
      <c r="J26">
        <f>D10/4</f>
        <v>9.5833333325000006E-2</v>
      </c>
      <c r="K26">
        <f>J26-J27</f>
        <v>-0.10833333334999999</v>
      </c>
      <c r="M26">
        <v>1</v>
      </c>
      <c r="N26">
        <f>ABS(K26)</f>
        <v>0.10833333334999999</v>
      </c>
      <c r="O26">
        <f>ABS(K27)</f>
        <v>0.14166666657499999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5.55</v>
      </c>
      <c r="E27">
        <v>1.733315158E-3</v>
      </c>
      <c r="F27">
        <v>0.68154265189999996</v>
      </c>
      <c r="J27">
        <f>D12/4</f>
        <v>0.204166666675</v>
      </c>
      <c r="K27">
        <f t="shared" ref="K27:K46" si="4">J27-J28</f>
        <v>-0.14166666657499999</v>
      </c>
      <c r="M27">
        <v>2</v>
      </c>
      <c r="N27">
        <f>ABS(K28)</f>
        <v>0.10000000000000003</v>
      </c>
      <c r="O27">
        <f>ABS(K29)</f>
        <v>0.12083333349999997</v>
      </c>
      <c r="P27" t="s">
        <v>85</v>
      </c>
      <c r="AE27">
        <v>3</v>
      </c>
      <c r="AG27" t="s">
        <v>77</v>
      </c>
      <c r="AH27">
        <f>AH24-((3/2)*AH9)</f>
        <v>13.612074783774673</v>
      </c>
      <c r="AI27">
        <f>AI24</f>
        <v>9.183011934786893E-2</v>
      </c>
    </row>
    <row r="28" spans="2:35" x14ac:dyDescent="0.25">
      <c r="B28" s="8" t="s">
        <v>54</v>
      </c>
      <c r="C28">
        <v>7</v>
      </c>
      <c r="D28">
        <v>6.0833333329999997</v>
      </c>
      <c r="E28">
        <v>-2.2754902449999999</v>
      </c>
      <c r="F28">
        <v>0.67386513690000005</v>
      </c>
      <c r="J28">
        <f>D13/4</f>
        <v>0.34583333324999999</v>
      </c>
      <c r="K28">
        <f t="shared" si="4"/>
        <v>-0.10000000000000003</v>
      </c>
      <c r="M28">
        <v>3</v>
      </c>
      <c r="N28">
        <f>ABS(K30)</f>
        <v>0.11250000000000004</v>
      </c>
      <c r="O28">
        <f>ABS(K31)</f>
        <v>0.13749999999999996</v>
      </c>
      <c r="P28">
        <f>H13</f>
        <v>11</v>
      </c>
      <c r="AG28" t="s">
        <v>78</v>
      </c>
      <c r="AH28">
        <f>AH27/AH24</f>
        <v>0.88320845666444725</v>
      </c>
      <c r="AI28">
        <f>SQRT((AI27/AH24)^2+((AH27*AI24/(AH24^2))^2))</f>
        <v>7.9495220338751255E-3</v>
      </c>
    </row>
    <row r="29" spans="2:35" x14ac:dyDescent="0.25">
      <c r="B29" s="5" t="s">
        <v>55</v>
      </c>
      <c r="C29">
        <v>7</v>
      </c>
      <c r="D29">
        <v>6.2</v>
      </c>
      <c r="E29">
        <v>-1.996630887</v>
      </c>
      <c r="F29">
        <v>0.67599054110000001</v>
      </c>
      <c r="J29">
        <f>D15/4</f>
        <v>0.44583333325000002</v>
      </c>
      <c r="K29">
        <f t="shared" si="4"/>
        <v>-0.12083333349999997</v>
      </c>
      <c r="M29">
        <v>4</v>
      </c>
      <c r="N29">
        <f>ABS(K32)</f>
        <v>0.10833333325000005</v>
      </c>
      <c r="O29">
        <f>ABS(K33)</f>
        <v>0.125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6.5</v>
      </c>
      <c r="E30">
        <v>-2.2292566319999998</v>
      </c>
      <c r="F30">
        <v>0.65582746069999998</v>
      </c>
      <c r="J30">
        <f>D16/4</f>
        <v>0.56666666674999999</v>
      </c>
      <c r="K30">
        <f t="shared" si="4"/>
        <v>-0.11250000000000004</v>
      </c>
      <c r="M30">
        <v>5</v>
      </c>
      <c r="N30">
        <f>ABS(K34)</f>
        <v>0.10833333325000005</v>
      </c>
      <c r="O30">
        <f>ABS(K35)</f>
        <v>0.13333333349999998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7.0333333329999999</v>
      </c>
      <c r="E31">
        <v>-4.4891713580000001</v>
      </c>
      <c r="F31">
        <v>0.63920782779999996</v>
      </c>
      <c r="J31">
        <f>D18/4</f>
        <v>0.67916666675000004</v>
      </c>
      <c r="K31">
        <f t="shared" si="4"/>
        <v>-0.13749999999999996</v>
      </c>
      <c r="M31">
        <v>6</v>
      </c>
      <c r="N31">
        <f>ABS(K36)</f>
        <v>9.5833333249999875E-2</v>
      </c>
      <c r="O31">
        <f>ABS(K37)</f>
        <v>0.13333333324999996</v>
      </c>
      <c r="R31" s="6" t="s">
        <v>17</v>
      </c>
      <c r="S31" s="5">
        <f>SUM(N26:O36)</f>
        <v>2.4666666666750001</v>
      </c>
      <c r="T31" s="5">
        <f>SQRT((P26^2)*10)</f>
        <v>1.8604085572798249E-2</v>
      </c>
      <c r="V31" s="6" t="s">
        <v>14</v>
      </c>
      <c r="W31" s="5">
        <f>AVERAGE(N26:N36)</f>
        <v>0.10643939394090909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7.15</v>
      </c>
      <c r="E32">
        <v>-4.2681999150000003</v>
      </c>
      <c r="F32">
        <v>0.65662036270000002</v>
      </c>
      <c r="J32">
        <f>D19/4</f>
        <v>0.81666666674999999</v>
      </c>
      <c r="K32">
        <f t="shared" si="4"/>
        <v>-0.10833333325000005</v>
      </c>
      <c r="M32">
        <v>7</v>
      </c>
      <c r="N32">
        <f>ABS(K38)</f>
        <v>0.10416666675000008</v>
      </c>
      <c r="O32">
        <f>ABS(K39)</f>
        <v>0.13333333324999996</v>
      </c>
      <c r="R32" s="6" t="s">
        <v>19</v>
      </c>
      <c r="S32" s="5">
        <f>H13/S31</f>
        <v>4.4594594594443935</v>
      </c>
      <c r="T32" s="5">
        <f>(H13/(S31^2))*T31</f>
        <v>3.3634121104722095E-2</v>
      </c>
      <c r="V32" s="6" t="s">
        <v>16</v>
      </c>
      <c r="W32" s="5">
        <f>AVERAGE(O26:O35)</f>
        <v>0.12958333333249999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7.4166666670000003</v>
      </c>
      <c r="E33">
        <v>-4.4687283769999997</v>
      </c>
      <c r="F33">
        <v>0.64765126480000001</v>
      </c>
      <c r="J33">
        <f>D21/4</f>
        <v>0.92500000000000004</v>
      </c>
      <c r="K33">
        <f t="shared" si="4"/>
        <v>-0.125</v>
      </c>
      <c r="M33">
        <v>8</v>
      </c>
      <c r="N33">
        <f>ABS(K40)</f>
        <v>9.5833333500000117E-2</v>
      </c>
      <c r="O33">
        <f>ABS(K41)</f>
        <v>0.125</v>
      </c>
      <c r="P33" s="3"/>
      <c r="Q33" s="3"/>
    </row>
    <row r="34" spans="2:42" x14ac:dyDescent="0.25">
      <c r="B34" s="8" t="s">
        <v>54</v>
      </c>
      <c r="C34">
        <v>9</v>
      </c>
      <c r="D34">
        <v>7.9166666670000003</v>
      </c>
      <c r="E34">
        <v>-6.7664332780000001</v>
      </c>
      <c r="F34">
        <v>0.62862632699999998</v>
      </c>
      <c r="J34">
        <f>D22/4</f>
        <v>1.05</v>
      </c>
      <c r="K34">
        <f t="shared" si="4"/>
        <v>-0.10833333325000005</v>
      </c>
      <c r="M34">
        <v>9</v>
      </c>
      <c r="N34">
        <f>ABS(K42)</f>
        <v>0.11250000000000004</v>
      </c>
      <c r="O34">
        <f>ABS(K43)</f>
        <v>0.13333333324999996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8.0333333329999999</v>
      </c>
      <c r="E35">
        <v>-6.4959406370000004</v>
      </c>
      <c r="F35">
        <v>0.65700268380000004</v>
      </c>
      <c r="J35">
        <f>D24/4</f>
        <v>1.1583333332500001</v>
      </c>
      <c r="K35">
        <f t="shared" si="4"/>
        <v>-0.13333333349999998</v>
      </c>
      <c r="M35">
        <v>10</v>
      </c>
      <c r="N35">
        <f>ABS(K44)</f>
        <v>0.10416666674999986</v>
      </c>
      <c r="O35">
        <f>ABS(K45)</f>
        <v>0.11250000000000027</v>
      </c>
      <c r="P35" s="3"/>
      <c r="Q35" s="3"/>
    </row>
    <row r="36" spans="2:42" x14ac:dyDescent="0.25">
      <c r="B36" s="9" t="s">
        <v>56</v>
      </c>
      <c r="C36">
        <v>9</v>
      </c>
      <c r="D36">
        <v>8.3666666670000005</v>
      </c>
      <c r="E36">
        <v>-6.7490093629999999</v>
      </c>
      <c r="F36">
        <v>0.62839616659999997</v>
      </c>
      <c r="J36">
        <f>D25/4</f>
        <v>1.2916666667500001</v>
      </c>
      <c r="K36">
        <f t="shared" si="4"/>
        <v>-9.5833333249999875E-2</v>
      </c>
      <c r="M36">
        <v>11</v>
      </c>
      <c r="N36">
        <f>ABS(K46)</f>
        <v>0.12083333324999979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8.9</v>
      </c>
      <c r="E37">
        <v>-8.9797307899999996</v>
      </c>
      <c r="F37">
        <v>0.62300887620000001</v>
      </c>
      <c r="J37">
        <f>D27/4</f>
        <v>1.3875</v>
      </c>
      <c r="K37">
        <f t="shared" si="4"/>
        <v>-0.13333333324999996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9.0333333329999999</v>
      </c>
      <c r="E38">
        <v>-8.7503159109999995</v>
      </c>
      <c r="F38">
        <v>0.61997843009999998</v>
      </c>
      <c r="J38">
        <f>D28/4</f>
        <v>1.5208333332499999</v>
      </c>
      <c r="K38">
        <f t="shared" si="4"/>
        <v>-0.10416666675000008</v>
      </c>
      <c r="Q38">
        <f>V15</f>
        <v>2.0521309055340833</v>
      </c>
      <c r="R38">
        <f t="shared" ref="Q38:R47" si="5">W15</f>
        <v>1.3285576628796382E-2</v>
      </c>
      <c r="S38">
        <f>D13/4-D10/4</f>
        <v>0.24999999992499999</v>
      </c>
      <c r="T38">
        <f>$P$26</f>
        <v>5.8831284194720748E-3</v>
      </c>
      <c r="V38">
        <f>Q38/S38</f>
        <v>8.2085236245988913</v>
      </c>
      <c r="W38">
        <f>SQRT(((1/S38)*R38)^2+((Q38/(S38^2))*T38)^2)</f>
        <v>0.20034387883259314</v>
      </c>
      <c r="Y38" s="6" t="s">
        <v>94</v>
      </c>
      <c r="Z38" s="6"/>
      <c r="AA38" s="5">
        <f>AVERAGE(V38:V47)</f>
        <v>8.5258899840877227</v>
      </c>
      <c r="AB38" s="13">
        <f>SQRT(SUM(W38^2+W39^2+W40^2+W41^2+W42^2+W43^2+W44^2+W45^2+W46^2+W47^2)/(H13^2))</f>
        <v>6.2861331439621193E-2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9.3166666669999998</v>
      </c>
      <c r="E39">
        <v>-8.9711339129999992</v>
      </c>
      <c r="F39">
        <v>0.61418183849999997</v>
      </c>
      <c r="J39">
        <f>D30/4</f>
        <v>1.625</v>
      </c>
      <c r="K39">
        <f t="shared" si="4"/>
        <v>-0.13333333324999996</v>
      </c>
      <c r="Q39">
        <f t="shared" si="5"/>
        <v>2.013794051024357</v>
      </c>
      <c r="R39">
        <f t="shared" si="5"/>
        <v>1.0402180051310472E-2</v>
      </c>
      <c r="S39">
        <f>D16/4-D13/4</f>
        <v>0.22083333350000001</v>
      </c>
      <c r="T39">
        <f t="shared" ref="T39:T47" si="6">$P$26</f>
        <v>5.8831284194720748E-3</v>
      </c>
      <c r="V39">
        <f t="shared" ref="V39:V47" si="7">Q39/S39</f>
        <v>9.1190673939826983</v>
      </c>
      <c r="W39">
        <f t="shared" ref="W39:W47" si="8">SQRT(((1/S39)*R39)^2+((Q39/(S39^2))*T39)^2)</f>
        <v>0.24746175084514191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9.7666666670000009</v>
      </c>
      <c r="E40">
        <v>-11.23047324</v>
      </c>
      <c r="F40">
        <v>0.64112199280000004</v>
      </c>
      <c r="J40">
        <f>D31/4</f>
        <v>1.75833333325</v>
      </c>
      <c r="K40">
        <f t="shared" si="4"/>
        <v>-9.5833333500000117E-2</v>
      </c>
      <c r="Q40">
        <f t="shared" si="5"/>
        <v>2.0595543379697743</v>
      </c>
      <c r="R40">
        <f t="shared" si="5"/>
        <v>7.5397336412133852E-3</v>
      </c>
      <c r="S40">
        <f>D19/4-D16/4</f>
        <v>0.25</v>
      </c>
      <c r="T40">
        <f t="shared" si="6"/>
        <v>5.8831284194720748E-3</v>
      </c>
      <c r="V40">
        <f t="shared" si="7"/>
        <v>8.2382173518790971</v>
      </c>
      <c r="W40">
        <f t="shared" si="8"/>
        <v>0.1961977898850166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9.9333333330000002</v>
      </c>
      <c r="E41">
        <v>-10.966133810000001</v>
      </c>
      <c r="F41">
        <v>0.6434391974</v>
      </c>
      <c r="J41">
        <f>D33/4</f>
        <v>1.8541666667500001</v>
      </c>
      <c r="K41">
        <f t="shared" si="4"/>
        <v>-0.125</v>
      </c>
      <c r="Q41">
        <f t="shared" si="5"/>
        <v>2.0520292641384748</v>
      </c>
      <c r="R41">
        <f t="shared" si="5"/>
        <v>4.6950950552496866E-3</v>
      </c>
      <c r="S41">
        <f>D22/4-D19/4</f>
        <v>0.23333333325000005</v>
      </c>
      <c r="T41">
        <f t="shared" si="6"/>
        <v>5.8831284194720748E-3</v>
      </c>
      <c r="V41">
        <f t="shared" si="7"/>
        <v>8.7944111351628944</v>
      </c>
      <c r="W41">
        <f t="shared" si="8"/>
        <v>0.22264819181533088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10.25</v>
      </c>
      <c r="E42">
        <v>-11.236012690000001</v>
      </c>
      <c r="F42">
        <v>0.66152661369999999</v>
      </c>
      <c r="J42">
        <f>D34/4</f>
        <v>1.9791666667500001</v>
      </c>
      <c r="K42">
        <f t="shared" si="4"/>
        <v>-0.11250000000000004</v>
      </c>
      <c r="Q42">
        <f t="shared" si="5"/>
        <v>1.9365782665438411</v>
      </c>
      <c r="R42">
        <f t="shared" si="5"/>
        <v>2.1271046312510995E-3</v>
      </c>
      <c r="S42">
        <f>D25/4-D22/4</f>
        <v>0.24166666675000004</v>
      </c>
      <c r="T42">
        <f t="shared" si="6"/>
        <v>5.8831284194720748E-3</v>
      </c>
      <c r="V42">
        <f t="shared" si="7"/>
        <v>8.0134273070733322</v>
      </c>
      <c r="W42">
        <f t="shared" si="8"/>
        <v>0.19527717614708479</v>
      </c>
      <c r="Y42" s="14" t="s">
        <v>96</v>
      </c>
      <c r="Z42" s="14"/>
      <c r="AA42" s="12">
        <f>$X$17*100</f>
        <v>199.60188360918107</v>
      </c>
      <c r="AB42" s="12">
        <f>$Y$17</f>
        <v>8.2943228661431379E-3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2.0916666667500001</v>
      </c>
      <c r="K43">
        <f t="shared" si="4"/>
        <v>-0.13333333324999996</v>
      </c>
      <c r="Q43">
        <f t="shared" si="5"/>
        <v>1.9241607020374958</v>
      </c>
      <c r="R43">
        <f t="shared" si="5"/>
        <v>1.791934655310146E-3</v>
      </c>
      <c r="S43">
        <f>D28/4-D25/4</f>
        <v>0.22916666649999984</v>
      </c>
      <c r="T43">
        <f t="shared" si="6"/>
        <v>5.8831284194720748E-3</v>
      </c>
      <c r="V43">
        <f t="shared" si="7"/>
        <v>8.3963376149973232</v>
      </c>
      <c r="W43">
        <f t="shared" si="8"/>
        <v>0.21569116033624522</v>
      </c>
      <c r="Y43" s="14" t="s">
        <v>97</v>
      </c>
      <c r="Z43" s="14"/>
      <c r="AA43" s="12">
        <f>$W$31</f>
        <v>0.10643939394090909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2.2250000000000001</v>
      </c>
      <c r="K44">
        <f t="shared" si="4"/>
        <v>-0.10416666674999986</v>
      </c>
      <c r="Q44">
        <f t="shared" si="5"/>
        <v>2.0062689754266385</v>
      </c>
      <c r="R44">
        <f t="shared" si="5"/>
        <v>4.2031859188054431E-3</v>
      </c>
      <c r="S44">
        <f>D31/4-D28/4</f>
        <v>0.23750000000000004</v>
      </c>
      <c r="T44">
        <f t="shared" si="6"/>
        <v>5.8831284194720748E-3</v>
      </c>
      <c r="V44">
        <f t="shared" si="7"/>
        <v>8.4474483175858452</v>
      </c>
      <c r="W44">
        <f t="shared" si="8"/>
        <v>0.20999936795439589</v>
      </c>
      <c r="Y44" s="14" t="s">
        <v>98</v>
      </c>
      <c r="Z44" s="14"/>
      <c r="AA44" s="12">
        <f>$W$32</f>
        <v>0.12958333333249999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2.3291666667499999</v>
      </c>
      <c r="K45">
        <f t="shared" si="4"/>
        <v>-0.11250000000000027</v>
      </c>
      <c r="Q45">
        <f t="shared" si="5"/>
        <v>1.9675594449261617</v>
      </c>
      <c r="R45">
        <f t="shared" si="5"/>
        <v>6.9312668297111619E-3</v>
      </c>
      <c r="S45">
        <f>D34/4-D31/4</f>
        <v>0.22083333350000012</v>
      </c>
      <c r="T45">
        <f t="shared" si="6"/>
        <v>5.8831284194720748E-3</v>
      </c>
      <c r="V45">
        <f t="shared" si="7"/>
        <v>8.9097031401111408</v>
      </c>
      <c r="W45">
        <f t="shared" si="8"/>
        <v>0.23942587523005091</v>
      </c>
      <c r="Y45" s="14" t="s">
        <v>99</v>
      </c>
      <c r="Z45" s="14"/>
      <c r="AA45" s="5">
        <f>$S$31</f>
        <v>2.4666666666750001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2.4416666667500002</v>
      </c>
      <c r="K46">
        <f t="shared" si="4"/>
        <v>-0.12083333324999979</v>
      </c>
      <c r="Q46">
        <f>V23</f>
        <v>1.9910833064920297</v>
      </c>
      <c r="R46">
        <f t="shared" si="5"/>
        <v>9.717423364281658E-3</v>
      </c>
      <c r="S46">
        <f>D37/4-D34/4</f>
        <v>0.24583333325000001</v>
      </c>
      <c r="T46">
        <f t="shared" si="6"/>
        <v>5.8831284194720748E-3</v>
      </c>
      <c r="V46">
        <f t="shared" si="7"/>
        <v>8.0993219274588739</v>
      </c>
      <c r="W46">
        <f t="shared" si="8"/>
        <v>0.1978174539713709</v>
      </c>
      <c r="Y46" s="14" t="s">
        <v>100</v>
      </c>
      <c r="Z46" s="14"/>
      <c r="AA46" s="5">
        <f>$S$32</f>
        <v>4.4594594594443935</v>
      </c>
      <c r="AB46" s="5">
        <f>$T$32</f>
        <v>3.3634121104722095E-2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2.5625</v>
      </c>
      <c r="Q47">
        <f>V24</f>
        <v>1.9570291068252486</v>
      </c>
      <c r="R47">
        <f t="shared" si="5"/>
        <v>1.2509251314363113E-2</v>
      </c>
      <c r="S47">
        <f>D40/4-D37/4</f>
        <v>0.21666666675000013</v>
      </c>
      <c r="T47">
        <f t="shared" si="6"/>
        <v>5.8831284194720748E-3</v>
      </c>
      <c r="V47">
        <f t="shared" si="7"/>
        <v>9.0324420280271251</v>
      </c>
      <c r="W47">
        <f t="shared" si="8"/>
        <v>0.25196096186620853</v>
      </c>
      <c r="Y47" s="14" t="s">
        <v>92</v>
      </c>
      <c r="Z47" s="14"/>
      <c r="AA47" s="5">
        <f>$AA$38</f>
        <v>8.5258899840877227</v>
      </c>
      <c r="AB47" s="5">
        <f>$AB$38</f>
        <v>6.2861331439621193E-2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2019-09-04T11:11:20Z</dcterms:modified>
</cp:coreProperties>
</file>