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4996EF9D-7C3A-4C22-B104-015EDD96F391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28" i="1"/>
  <c r="X31" i="1" s="1"/>
  <c r="AB43" i="1" s="1"/>
  <c r="AB38" i="1" l="1"/>
  <c r="AB47" i="1" s="1"/>
  <c r="P30" i="1"/>
  <c r="X32" i="1" s="1"/>
  <c r="AB44" i="1" s="1"/>
  <c r="V38" i="1"/>
  <c r="AA38" i="1" s="1"/>
  <c r="AA47" i="1" s="1"/>
  <c r="S32" i="1"/>
  <c r="AA46" i="1" s="1"/>
  <c r="AA45" i="1"/>
  <c r="Y17" i="1" l="1"/>
  <c r="X17" i="1"/>
  <c r="U11" i="1"/>
  <c r="T11" i="1"/>
  <c r="H13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H10" i="1"/>
  <c r="AH16" i="1" s="1"/>
  <c r="AH17" i="1" s="1"/>
  <c r="AB24" i="1"/>
  <c r="M5" i="1" s="1"/>
  <c r="AA24" i="1"/>
  <c r="L5" i="1" s="1"/>
  <c r="AB14" i="1"/>
  <c r="AA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I20" i="1"/>
  <c r="AI23" i="1"/>
  <c r="AI24" i="1" s="1"/>
  <c r="AI27" i="1" s="1"/>
  <c r="AH20" i="1"/>
  <c r="AB18" i="1"/>
  <c r="AB21" i="1" s="1"/>
  <c r="AB16" i="1"/>
  <c r="AA19" i="1"/>
  <c r="AA20" i="1" s="1"/>
  <c r="T19" i="1" l="1"/>
  <c r="T24" i="1"/>
  <c r="T17" i="1"/>
  <c r="T16" i="1"/>
  <c r="V16" i="1" s="1"/>
  <c r="T15" i="1"/>
  <c r="V15" i="1" s="1"/>
  <c r="T21" i="1"/>
  <c r="T18" i="1"/>
  <c r="V18" i="1" s="1"/>
  <c r="T22" i="1"/>
  <c r="T23" i="1"/>
  <c r="V23" i="1" s="1"/>
  <c r="T20" i="1"/>
  <c r="V20" i="1" s="1"/>
  <c r="AI28" i="1"/>
  <c r="AH25" i="1"/>
  <c r="AI25" i="1"/>
  <c r="AA25" i="1"/>
  <c r="L4" i="1"/>
  <c r="AB20" i="1"/>
  <c r="U22" i="1" l="1"/>
  <c r="V22" i="1"/>
  <c r="V21" i="1"/>
  <c r="U24" i="1"/>
  <c r="U20" i="1"/>
  <c r="U23" i="1"/>
  <c r="W23" i="1" s="1"/>
  <c r="U15" i="1"/>
  <c r="U18" i="1"/>
  <c r="W18" i="1" s="1"/>
  <c r="U16" i="1"/>
  <c r="W16" i="1" s="1"/>
  <c r="U21" i="1"/>
  <c r="W21" i="1" s="1"/>
  <c r="U17" i="1"/>
  <c r="V17" i="1"/>
  <c r="U19" i="1"/>
  <c r="V19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W19" i="1" l="1"/>
  <c r="W15" i="1"/>
  <c r="W20" i="1"/>
  <c r="W17" i="1"/>
  <c r="W22" i="1"/>
  <c r="O17" i="1"/>
  <c r="O19" i="1"/>
  <c r="O11" i="1"/>
  <c r="O16" i="1"/>
  <c r="O12" i="1"/>
  <c r="O13" i="1"/>
  <c r="O14" i="1"/>
  <c r="O18" i="1"/>
  <c r="O15" i="1"/>
  <c r="Q13" i="1" l="1"/>
  <c r="Q15" i="1"/>
  <c r="Q17" i="1"/>
  <c r="Q19" i="1"/>
  <c r="Q14" i="1"/>
  <c r="Q18" i="1"/>
  <c r="Q16" i="1"/>
  <c r="Q11" i="1"/>
  <c r="Q12" i="1"/>
  <c r="R12" i="1" l="1"/>
  <c r="R17" i="1" l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<sst xmlns="http://schemas.openxmlformats.org/spreadsheetml/2006/main" count="160" uniqueCount="101">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</sst>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52" sqref="P47:X52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23.989277850000001</v>
      </c>
      <c r="M3">
        <v>0.01</v>
      </c>
      <c r="N3" t="s">
        <v>38</v>
      </c>
    </row>
    <row r="4" spans="1:35" x14ac:dyDescent="0.25">
      <c r="D4">
        <v>3.3333333329999999E-2</v>
      </c>
      <c r="E4">
        <v>11.99868146</v>
      </c>
      <c r="F4">
        <v>0.51190471420000005</v>
      </c>
      <c r="H4" s="11" t="s">
        <v>7</v>
      </c>
      <c r="I4" s="11"/>
      <c r="J4" s="11"/>
      <c r="K4" s="11"/>
      <c r="L4">
        <f>AA20</f>
        <v>7.3363952267701773</v>
      </c>
      <c r="M4">
        <f>AB20</f>
        <v>0.10443310772677017</v>
      </c>
      <c r="P4" t="s">
        <v>13</v>
      </c>
    </row>
    <row r="5" spans="1:35" x14ac:dyDescent="0.25">
      <c r="D5">
        <v>0.05</v>
      </c>
      <c r="E5">
        <v>-11.99059639</v>
      </c>
      <c r="F5">
        <v>0.54768107020000001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23.989277850000001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0.73333333329999995</v>
      </c>
      <c r="E10">
        <v>10.508440889999999</v>
      </c>
      <c r="F10">
        <v>0.59492219710000005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11.994638925</v>
      </c>
      <c r="AB10">
        <f>AB9</f>
        <v>0.01</v>
      </c>
      <c r="AE10" t="s">
        <v>65</v>
      </c>
      <c r="AH10">
        <f>L3</f>
        <v>23.989277850000001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0.85</v>
      </c>
      <c r="E11">
        <v>10.768314800000001</v>
      </c>
      <c r="F11">
        <v>0.59128507399999997</v>
      </c>
      <c r="G11" t="s">
        <v>57</v>
      </c>
      <c r="H11">
        <f>M3</f>
        <v>0.01</v>
      </c>
      <c r="K11">
        <f>ABS(E11-E14)</f>
        <v>2.2061404830000004</v>
      </c>
      <c r="L11">
        <f>SQRT((H11^2)+(H11^2))</f>
        <v>1.4142135623730951E-2</v>
      </c>
      <c r="N11">
        <f>($L$4-$L$5)*(E11/$L$4)</f>
        <v>9.8729606342332463</v>
      </c>
      <c r="O11">
        <f>SQRT(((E11/$L$4)*$M$4)^2+((E11/$L$4)*$M$5)^2+(($L$4-$L$5)*$H$11)^2+(((($L$5-$L$4)*E11)/($L$4^2))*$M$4)^2)</f>
        <v>0.2185700697423304</v>
      </c>
      <c r="Q11">
        <f>N11-N12</f>
        <v>2.0227062959050297</v>
      </c>
      <c r="R11">
        <f>SQRT((O11^2)+(O12^2))</f>
        <v>0.28220580935986944</v>
      </c>
      <c r="T11" s="5">
        <f>AVERAGE(Q11:Q19)</f>
        <v>2.1053220217523894</v>
      </c>
      <c r="U11" s="5">
        <f>SQRT(((R11^2)+(R12^2)+(R13^2)+(R14^2)+(R15^2)+(R16^2)+(R17^2)+(R18^2)+(R19^2))/($H$13-1))</f>
        <v>0.19109769879226693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1.2</v>
      </c>
      <c r="E12">
        <v>10.520088019999999</v>
      </c>
      <c r="F12">
        <v>0.58294442260000001</v>
      </c>
      <c r="G12" t="s">
        <v>58</v>
      </c>
      <c r="H12">
        <f>L6</f>
        <v>4.1599999999999996E-3</v>
      </c>
      <c r="K12">
        <f>ABS(E14-E17)</f>
        <v>2.185716684</v>
      </c>
      <c r="L12" s="1"/>
      <c r="N12">
        <f>($L$4-$L$5)*(E14/$L$4)</f>
        <v>7.8502543383282166</v>
      </c>
      <c r="O12">
        <f>SQRT(((E14/$L$4)*$M$4)^2+((E14/$L$4)*$M$5)^2+(($L$4-$L$5)*$H$11)^2+(((($L$5-$L$4)*E14)/($L$4^2))*$M$4)^2)</f>
        <v>0.17851398670494087</v>
      </c>
      <c r="Q12">
        <f t="shared" ref="Q12:Q19" si="0">N12-N13</f>
        <v>2.0039806765974966</v>
      </c>
      <c r="R12">
        <f t="shared" ref="R12:R19" si="1">SQRT((O12^2)+(O13^2))</f>
        <v>0.22706031059621107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1.733333333</v>
      </c>
      <c r="E13">
        <v>8.3318315290000005</v>
      </c>
      <c r="F13">
        <v>0.61357065200000005</v>
      </c>
      <c r="G13" t="s">
        <v>39</v>
      </c>
      <c r="H13" s="4">
        <f>C39</f>
        <v>10</v>
      </c>
      <c r="K13">
        <f>ABS(E17-E20)</f>
        <v>2.2622496270000001</v>
      </c>
      <c r="L13" s="1"/>
      <c r="N13">
        <f>($L$4-$L$5)*(E17/$L$4)</f>
        <v>5.8462736617307201</v>
      </c>
      <c r="O13">
        <f>SQRT(((E17/$L$4)*$M$4)^2+((E17/$L$4)*$M$5)^2+(($L$4-$L$5)*$H$11)^2+(((($L$5-$L$4)*E17)/($L$4^2))*$M$4)^2)</f>
        <v>0.14031800026638075</v>
      </c>
      <c r="Q13">
        <f t="shared" si="0"/>
        <v>2.0741501272028047</v>
      </c>
      <c r="R13">
        <f t="shared" si="1"/>
        <v>0.17471905853419992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1.8833333329999999</v>
      </c>
      <c r="E14">
        <v>8.5621743170000002</v>
      </c>
      <c r="F14">
        <v>0.61034683840000004</v>
      </c>
      <c r="K14">
        <f>ABS(E20-E23)</f>
        <v>2.3004747669999999</v>
      </c>
      <c r="L14" s="1"/>
      <c r="N14">
        <f>($L$4-$L$5)*(E20/$L$4)</f>
        <v>3.7721235345279154</v>
      </c>
      <c r="O14">
        <f>SQRT(((E20/$L$4)*$M$4)^2+((E20/$L$4)*$M$5)^2+(($L$4-$L$5)*$H$11)^2+(((($L$5-$L$4)*E20)/($L$4^2))*$M$4)^2)</f>
        <v>0.10410383382143591</v>
      </c>
      <c r="Q14">
        <f t="shared" si="0"/>
        <v>2.109196957599893</v>
      </c>
      <c r="R14">
        <f t="shared" si="1"/>
        <v>0.12879822602773072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1.9946389250000003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2.25</v>
      </c>
      <c r="E15">
        <v>8.2875348389999992</v>
      </c>
      <c r="F15">
        <v>0.61419061610000003</v>
      </c>
      <c r="K15">
        <f>ABS(E26-E23)</f>
        <v>2.2743100638000002</v>
      </c>
      <c r="L15" s="1"/>
      <c r="N15">
        <f>($L$4-$L$5)*(E23/$L$4)</f>
        <v>1.6629265769280224</v>
      </c>
      <c r="O15">
        <f>SQRT(((E23/$L$4)*$M$4)^2+((E23/$L$4)*$M$5)^2+(($L$4-$L$5)*$H$11)^2+(((($L$5-$L$4)*E23)/($L$4^2))*$M$4)^2)</f>
        <v>7.583781913774465E-2</v>
      </c>
      <c r="Q15">
        <f t="shared" si="0"/>
        <v>2.085207773637701</v>
      </c>
      <c r="R15">
        <f t="shared" si="1"/>
        <v>0.10175919012838783</v>
      </c>
      <c r="T15">
        <f>E11*$AH$28</f>
        <v>9.3670270435548399</v>
      </c>
      <c r="U15">
        <f>(SQRT(($M$3/E11)^2+($AI$28/$AH$28^2)))/100*T15</f>
        <v>9.0279839924728711E-3</v>
      </c>
      <c r="V15">
        <f>T15-T16</f>
        <v>1.91905399776594</v>
      </c>
      <c r="W15">
        <f>SQRT(U15^2+U16^2)</f>
        <v>1.1534148140706614E-2</v>
      </c>
      <c r="Z15" t="s">
        <v>26</v>
      </c>
      <c r="AA15">
        <f>AA14/AA13</f>
        <v>1.6349499385245905</v>
      </c>
      <c r="AB15">
        <f>(((AB13/AA13)*100+(AB14/AA14)*100)/100)*AA15</f>
        <v>8.1967213114754085E-3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2.733333333</v>
      </c>
      <c r="E16">
        <v>6.0811050360000003</v>
      </c>
      <c r="F16">
        <v>0.61258059180000002</v>
      </c>
      <c r="K16">
        <f>ABS(E29-E26)</f>
        <v>2.2834587181999999</v>
      </c>
      <c r="L16" s="1"/>
      <c r="N16">
        <f>($L$4-$L$5)*(E26/$L$4)</f>
        <v>-0.42228119670967856</v>
      </c>
      <c r="O16">
        <f>SQRT(((E26/$L$4)*$M$4)^2+((E26/$L$4)*$M$5)^2+(($L$4-$L$5)*$H$11)^2+(((($L$5-$L$4)*E26)/($L$4^2))*$M$4)^2)</f>
        <v>6.7849524419970067E-2</v>
      </c>
      <c r="Q16">
        <f t="shared" si="0"/>
        <v>2.0935957439399253</v>
      </c>
      <c r="R16">
        <f t="shared" si="1"/>
        <v>0.10925368476031129</v>
      </c>
      <c r="T16">
        <f>E14*$AH$28</f>
        <v>7.4479730457889</v>
      </c>
      <c r="U16">
        <f>(SQRT(($M$3/E14)^2+($AI$28/$AH$28^2)))/100*T16</f>
        <v>7.1785847047603647E-3</v>
      </c>
      <c r="V16">
        <f t="shared" ref="V16:V23" si="2">T16-T17</f>
        <v>1.9012879609144608</v>
      </c>
      <c r="W16">
        <f t="shared" ref="W16:W23" si="3">SQRT(U16^2+U17^2)</f>
        <v>8.9507463629809794E-3</v>
      </c>
      <c r="X16" s="6" t="s">
        <v>83</v>
      </c>
      <c r="Y16" s="6" t="s">
        <v>84</v>
      </c>
      <c r="Z16" t="s">
        <v>27</v>
      </c>
      <c r="AA16">
        <f>ATAN(AA14/AA13)</f>
        <v>1.021862283679891</v>
      </c>
      <c r="AB16">
        <f>(ABS(1/(1+AA15)))*AB15</f>
        <v>3.1107692755882365E-3</v>
      </c>
      <c r="AG16" t="s">
        <v>69</v>
      </c>
      <c r="AH16">
        <f>AH10/2</f>
        <v>11.994638925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2.85</v>
      </c>
      <c r="E17">
        <v>6.3764576330000002</v>
      </c>
      <c r="F17">
        <v>0.61140061010000002</v>
      </c>
      <c r="K17">
        <f>ABS(E32-E29)</f>
        <v>2.4045363370000006</v>
      </c>
      <c r="L17" s="1"/>
      <c r="N17">
        <f>($L$4-$L$5)*(E29/$L$4)</f>
        <v>-2.515876940649604</v>
      </c>
      <c r="O17">
        <f>SQRT(((E29/$L$4)*$M$4)^2+((E29/$L$4)*$M$5)^2+(($L$4-$L$5)*$H$11)^2+(((($L$5-$L$4)*E29)/($L$4^2))*$M$4)^2)</f>
        <v>8.5631826266227451E-2</v>
      </c>
      <c r="Q17">
        <f t="shared" si="0"/>
        <v>2.2046061096564902</v>
      </c>
      <c r="R17">
        <f t="shared" si="1"/>
        <v>0.14745807375570669</v>
      </c>
      <c r="T17">
        <f>E17*$AH$28</f>
        <v>5.5466850848744391</v>
      </c>
      <c r="U17">
        <f>(SQRT(($M$3/E17)^2+($AI$28/$AH$28^2)))/100*T17</f>
        <v>5.3463802793102724E-3</v>
      </c>
      <c r="V17">
        <f t="shared" si="2"/>
        <v>1.9678616226357764</v>
      </c>
      <c r="W17">
        <f t="shared" si="3"/>
        <v>6.3630041934718135E-3</v>
      </c>
      <c r="X17" s="5">
        <f>AVERAGE(V15:V23)</f>
        <v>1.9974361332676098</v>
      </c>
      <c r="Y17" s="5">
        <f>SQRT(((W15^2)+(W16^2)+(W17^2)+(W18^2)+(W19^2)+(W20^2)+(W21^2)+(W22^2)+(W23^2))/($H$13-1))</f>
        <v>7.1957139246165789E-3</v>
      </c>
      <c r="Z17" t="s">
        <v>28</v>
      </c>
      <c r="AA17">
        <f>SQRT((AA14^2)+(AA13^2))</f>
        <v>2.3381583438948605</v>
      </c>
      <c r="AB17">
        <f>SQRT(((ABS(AA13*(AA13^2+AA14^2)))*AB13)^2+((ABS(AA14*(AA13^2+AA14^2)))*AB14)^2)</f>
        <v>0.1090465996863761</v>
      </c>
      <c r="AG17" t="s">
        <v>70</v>
      </c>
      <c r="AH17">
        <f>(AH16)-AH15</f>
        <v>1.9946389250000003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3.2166666670000001</v>
      </c>
      <c r="E18">
        <v>6.1254017259999998</v>
      </c>
      <c r="F18">
        <v>0.61196062770000004</v>
      </c>
      <c r="K18">
        <f>ABS(E35-E32)</f>
        <v>2.3366147459999995</v>
      </c>
      <c r="N18">
        <f>($L$4-$L$5)*(E32/$L$4)</f>
        <v>-4.7204830503060942</v>
      </c>
      <c r="O18">
        <f>SQRT(((E32/$L$4)*$M$4)^2+((E32/$L$4)*$M$5)^2+(($L$4-$L$5)*$H$11)^2+(((($L$5-$L$4)*E32)/($L$4^2))*$M$4)^2)</f>
        <v>0.12004613215782535</v>
      </c>
      <c r="Q18">
        <f t="shared" si="0"/>
        <v>2.1423320020906997</v>
      </c>
      <c r="R18">
        <f t="shared" si="1"/>
        <v>0.19958039087162827</v>
      </c>
      <c r="T18">
        <f>E20*$AH$28</f>
        <v>3.5788234622386628</v>
      </c>
      <c r="U18">
        <f>(SQRT(($M$3/E20)^2+($AI$28/$AH$28^2)))/100*T18</f>
        <v>3.450223221060067E-3</v>
      </c>
      <c r="V18">
        <f t="shared" si="2"/>
        <v>2.0011125004912116</v>
      </c>
      <c r="W18">
        <f t="shared" si="3"/>
        <v>3.771423110357153E-3</v>
      </c>
      <c r="Z18" t="s">
        <v>29</v>
      </c>
      <c r="AA18">
        <f>AA17/AA14</f>
        <v>1.1722213552484744</v>
      </c>
      <c r="AB18">
        <f>(((AB17/AA17)*100+(AB14/AA14)*100)/100)*AA18</f>
        <v>6.0546704330890773E-2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3.7</v>
      </c>
      <c r="E19">
        <v>3.8720114369999998</v>
      </c>
      <c r="F19">
        <v>0.6316836871</v>
      </c>
      <c r="K19">
        <f>ABS(E38-E35)</f>
        <v>2.4127343800000007</v>
      </c>
      <c r="N19">
        <f>($L$4-$L$5)*(E35/$L$4)</f>
        <v>-6.8628150523967939</v>
      </c>
      <c r="O19">
        <f>SQRT(((E35/$L$4)*$M$4)^2+((E35/$L$4)*$M$5)^2+(($L$4-$L$5)*$H$11)^2+(((($L$5-$L$4)*E35)/($L$4^2))*$M$4)^2)</f>
        <v>0.15944045463563458</v>
      </c>
      <c r="Q19">
        <f t="shared" si="0"/>
        <v>2.2121225091414658</v>
      </c>
      <c r="R19">
        <f t="shared" si="1"/>
        <v>0.25784728441525057</v>
      </c>
      <c r="T19">
        <f>E23*$AH$28</f>
        <v>1.5777109617474512</v>
      </c>
      <c r="U19">
        <f>(SQRT(($M$3/E23)^2+($AI$28/$AH$28^2)))/100*T19</f>
        <v>1.5230206834425852E-3</v>
      </c>
      <c r="V19">
        <f t="shared" si="2"/>
        <v>1.9783526270093379</v>
      </c>
      <c r="W19">
        <f t="shared" si="3"/>
        <v>1.5736102472532034E-3</v>
      </c>
      <c r="Z19" t="s">
        <v>30</v>
      </c>
      <c r="AA19">
        <f>1/AA15</f>
        <v>0.61163952267701771</v>
      </c>
      <c r="AB19">
        <f>AB15</f>
        <v>8.1967213114754085E-3</v>
      </c>
      <c r="AG19" t="s">
        <v>72</v>
      </c>
      <c r="AH19">
        <f>AH17/AH18</f>
        <v>0.83109955208333353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3.85</v>
      </c>
      <c r="E20">
        <v>4.1142080060000001</v>
      </c>
      <c r="F20">
        <v>0.63124766239999996</v>
      </c>
      <c r="N20">
        <f>($L$4-$L$5)*(E38/$L$4)</f>
        <v>-9.0749375615382597</v>
      </c>
      <c r="O20">
        <f>SQRT(((E38/$L$4)*$M$4)^2+((E38/$L$4)*$M$5)^2+(($L$4-$L$5)*$H$11)^2+(((($L$5-$L$4)*E38)/($L$4^2))*$M$4)^2)</f>
        <v>0.2026424523783239</v>
      </c>
      <c r="T20">
        <f>E26*$AH$28</f>
        <v>-0.4006416652618866</v>
      </c>
      <c r="U20">
        <f>(SQRT(($M$3/E26)^2+($AI$28/$AH$28^2)))/100*T20</f>
        <v>-3.9579945435329859E-4</v>
      </c>
      <c r="V20">
        <f t="shared" si="2"/>
        <v>1.9863107611063215</v>
      </c>
      <c r="W20">
        <f t="shared" si="3"/>
        <v>2.3358701857500849E-3</v>
      </c>
      <c r="Z20" t="s">
        <v>31</v>
      </c>
      <c r="AA20">
        <f>AA10*AA19</f>
        <v>7.3363952267701773</v>
      </c>
      <c r="AB20">
        <f>(((AB10/AA10)*100+(AB19/AA19)*100)/100)*AA20</f>
        <v>0.10443310772677017</v>
      </c>
      <c r="AG20" t="s">
        <v>73</v>
      </c>
      <c r="AH20">
        <f>ATAN(AH19)</f>
        <v>0.69341852998288889</v>
      </c>
      <c r="AI20">
        <f>(ABS(1/(1+AH19)))*AI19</f>
        <v>2.2754998011582941E-3</v>
      </c>
    </row>
    <row r="21" spans="2:35" x14ac:dyDescent="0.25">
      <c r="B21" s="9" t="s">
        <v>56</v>
      </c>
      <c r="C21">
        <v>4</v>
      </c>
      <c r="D21">
        <v>4.1833333330000002</v>
      </c>
      <c r="E21">
        <v>3.8541274369999998</v>
      </c>
      <c r="F21">
        <v>0.62011922210000003</v>
      </c>
      <c r="T21">
        <f>E29*$AH$28</f>
        <v>-2.3869524263682083</v>
      </c>
      <c r="U21">
        <f>(SQRT(($M$3/E29)^2+($AI$28/$AH$28^2)))/100*T21</f>
        <v>-2.3020930295298164E-3</v>
      </c>
      <c r="V21">
        <f t="shared" si="2"/>
        <v>2.091632471209822</v>
      </c>
      <c r="W21">
        <f t="shared" si="3"/>
        <v>4.8925940080144763E-3</v>
      </c>
      <c r="Z21" t="s">
        <v>32</v>
      </c>
      <c r="AA21">
        <f>AA10*AA18</f>
        <v>14.060371896379603</v>
      </c>
      <c r="AB21">
        <f>(((AB10/AA10)*100+(AB18/AA18)*100)/100)*AA21</f>
        <v>0.73795807010025327</v>
      </c>
    </row>
    <row r="22" spans="2:35" x14ac:dyDescent="0.25">
      <c r="B22" s="8" t="s">
        <v>54</v>
      </c>
      <c r="C22">
        <v>5</v>
      </c>
      <c r="D22">
        <v>4.733333333</v>
      </c>
      <c r="E22">
        <v>1.5565644510000001</v>
      </c>
      <c r="F22">
        <v>0.64932158370000004</v>
      </c>
      <c r="T22">
        <f>E32*$AH$28</f>
        <v>-4.4785848975780302</v>
      </c>
      <c r="U22">
        <f>(SQRT(($M$3/E32)^2+($AI$28/$AH$28^2)))/100*T22</f>
        <v>-4.3171569129056902E-3</v>
      </c>
      <c r="V22">
        <f t="shared" si="2"/>
        <v>2.0325495606936581</v>
      </c>
      <c r="W22">
        <f t="shared" si="3"/>
        <v>7.6172942430867141E-3</v>
      </c>
      <c r="AE22">
        <v>2</v>
      </c>
      <c r="AG22" t="s">
        <v>74</v>
      </c>
      <c r="AH22">
        <f>AH18/AH17</f>
        <v>1.2032252905121661</v>
      </c>
      <c r="AI22">
        <f>SQRT((AI17*(AH18/(AH17^2)))^2)</f>
        <v>6.0322962488670263E-3</v>
      </c>
    </row>
    <row r="23" spans="2:35" x14ac:dyDescent="0.25">
      <c r="B23" s="5" t="s">
        <v>55</v>
      </c>
      <c r="C23">
        <v>5</v>
      </c>
      <c r="D23">
        <v>4.8666666669999996</v>
      </c>
      <c r="E23">
        <v>1.8137332390000001</v>
      </c>
      <c r="F23">
        <v>0.66344446759999998</v>
      </c>
      <c r="T23">
        <f>E35*$AH$28</f>
        <v>-6.5111344582716884</v>
      </c>
      <c r="U23">
        <f>(SQRT(($M$3/E35)^2+($AI$28/$AH$28^2)))/100*T23</f>
        <v>-6.2757730818690863E-3</v>
      </c>
      <c r="V23">
        <f t="shared" si="2"/>
        <v>2.0987636975819575</v>
      </c>
      <c r="W23">
        <f t="shared" si="3"/>
        <v>1.0404211411090792E-2</v>
      </c>
      <c r="AA23" t="s">
        <v>11</v>
      </c>
      <c r="AB23" t="s">
        <v>4</v>
      </c>
      <c r="AG23" t="s">
        <v>31</v>
      </c>
      <c r="AH23">
        <f>AH22*AH16</f>
        <v>14.432252905121661</v>
      </c>
      <c r="AI23">
        <f>((SQRT((((AI19/AH19)*100)^2)+(((AI16/AH16)*100)^2)))/100)*AH23</f>
        <v>7.3348839831689452E-2</v>
      </c>
    </row>
    <row r="24" spans="2:35" x14ac:dyDescent="0.25">
      <c r="B24" s="9" t="s">
        <v>56</v>
      </c>
      <c r="C24">
        <v>5</v>
      </c>
      <c r="D24">
        <v>5.15</v>
      </c>
      <c r="E24">
        <v>1.58904869</v>
      </c>
      <c r="F24">
        <v>0.64886694330000005</v>
      </c>
      <c r="T24">
        <f>E38*$AH$28</f>
        <v>-8.6098981558536458</v>
      </c>
      <c r="U24">
        <f>(SQRT(($M$3/E38)^2+($AI$28/$AH$28^2)))/100*T24</f>
        <v>-8.2983303930103461E-3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13.832252905121662</v>
      </c>
      <c r="AI24">
        <f>AI23</f>
        <v>7.3348839831689452E-2</v>
      </c>
    </row>
    <row r="25" spans="2:35" x14ac:dyDescent="0.25">
      <c r="B25" s="8" t="s">
        <v>54</v>
      </c>
      <c r="C25">
        <v>6</v>
      </c>
      <c r="D25">
        <v>5.733333333</v>
      </c>
      <c r="E25">
        <v>-0.70576783809999999</v>
      </c>
      <c r="F25">
        <v>0.66326241070000003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6.726395226770177</v>
      </c>
      <c r="AB25">
        <f>SQRT((AB20^2)+(AB24^2))</f>
        <v>0.10443310772677017</v>
      </c>
      <c r="AG25" t="s">
        <v>76</v>
      </c>
      <c r="AH25">
        <f>AH22*AH24</f>
        <v>16.643316520202763</v>
      </c>
      <c r="AI25">
        <f>((SQRT((((AI22/AH22)*100)^2)+(((AI24/AH24)*100)^2)))/100)*AH25</f>
        <v>0.12145473030024051</v>
      </c>
    </row>
    <row r="26" spans="2:35" x14ac:dyDescent="0.25">
      <c r="B26" s="5" t="s">
        <v>55</v>
      </c>
      <c r="C26">
        <v>6</v>
      </c>
      <c r="D26">
        <v>5.85</v>
      </c>
      <c r="E26">
        <v>-0.46057682480000001</v>
      </c>
      <c r="F26">
        <v>0.66573816770000005</v>
      </c>
      <c r="J26">
        <f>D10/4</f>
        <v>0.18333333332499999</v>
      </c>
      <c r="K26">
        <f>J26-J27</f>
        <v>-0.116666666675</v>
      </c>
      <c r="M26">
        <v>1</v>
      </c>
      <c r="N26">
        <f>ABS(K26)</f>
        <v>0.116666666675</v>
      </c>
      <c r="O26">
        <f>ABS(K27)</f>
        <v>0.13333333325000002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6.1833333330000002</v>
      </c>
      <c r="E27">
        <v>-0.67328359869999999</v>
      </c>
      <c r="F27">
        <v>0.66280777030000004</v>
      </c>
      <c r="J27">
        <f>D12/4</f>
        <v>0.3</v>
      </c>
      <c r="K27">
        <f t="shared" ref="K27:K44" si="4">J27-J28</f>
        <v>-0.13333333325000002</v>
      </c>
      <c r="M27">
        <v>2</v>
      </c>
      <c r="N27">
        <f>ABS(K28)</f>
        <v>0.12916666674999999</v>
      </c>
      <c r="O27">
        <f>ABS(K29)</f>
        <v>0.12083333325000001</v>
      </c>
      <c r="P27" t="s">
        <v>85</v>
      </c>
      <c r="AE27">
        <v>3</v>
      </c>
      <c r="AG27" t="s">
        <v>77</v>
      </c>
      <c r="AH27">
        <f>AH24-((3/2)*AH9)</f>
        <v>12.032252905121663</v>
      </c>
      <c r="AI27">
        <f>AI24</f>
        <v>7.3348839831689452E-2</v>
      </c>
    </row>
    <row r="28" spans="2:35" x14ac:dyDescent="0.25">
      <c r="B28" s="8" t="s">
        <v>54</v>
      </c>
      <c r="C28">
        <v>7</v>
      </c>
      <c r="D28">
        <v>6.7833333329999999</v>
      </c>
      <c r="E28">
        <v>-3.007069225</v>
      </c>
      <c r="F28">
        <v>0.6363969625</v>
      </c>
      <c r="J28">
        <f>D13/4</f>
        <v>0.43333333325000001</v>
      </c>
      <c r="K28">
        <f t="shared" si="4"/>
        <v>-0.12916666674999999</v>
      </c>
      <c r="M28">
        <v>3</v>
      </c>
      <c r="N28">
        <f>ABS(K30)</f>
        <v>0.12083333350000003</v>
      </c>
      <c r="O28">
        <f>ABS(K31)</f>
        <v>0.12083333325000001</v>
      </c>
      <c r="P28">
        <f>H13</f>
        <v>10</v>
      </c>
      <c r="AG28" t="s">
        <v>78</v>
      </c>
      <c r="AH28">
        <f>AH27/AH24</f>
        <v>0.86986935444669944</v>
      </c>
      <c r="AI28">
        <f>SQRT((AI27/AH24)^2+((AH27*AI24/(AH24^2))^2))</f>
        <v>7.0282265682873914E-3</v>
      </c>
    </row>
    <row r="29" spans="2:35" x14ac:dyDescent="0.25">
      <c r="B29" s="5" t="s">
        <v>55</v>
      </c>
      <c r="C29">
        <v>7</v>
      </c>
      <c r="D29">
        <v>6.9</v>
      </c>
      <c r="E29">
        <v>-2.7440355429999999</v>
      </c>
      <c r="F29">
        <v>0.64748407190000001</v>
      </c>
      <c r="J29">
        <f>D15/4</f>
        <v>0.5625</v>
      </c>
      <c r="K29">
        <f t="shared" si="4"/>
        <v>-0.12083333325000001</v>
      </c>
      <c r="M29">
        <v>4</v>
      </c>
      <c r="N29">
        <f>ABS(K32)</f>
        <v>0.12083333325000001</v>
      </c>
      <c r="O29">
        <f>ABS(K33)</f>
        <v>0.13749999999999996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7.2166666670000001</v>
      </c>
      <c r="E30">
        <v>-3.0158459010000001</v>
      </c>
      <c r="F30">
        <v>0.64242718070000004</v>
      </c>
      <c r="J30">
        <f>D16/4</f>
        <v>0.68333333325000001</v>
      </c>
      <c r="K30">
        <f t="shared" si="4"/>
        <v>-0.12083333350000003</v>
      </c>
      <c r="M30">
        <v>5</v>
      </c>
      <c r="N30">
        <f>ABS(K34)</f>
        <v>0.10416666675000008</v>
      </c>
      <c r="O30">
        <f>ABS(K35)</f>
        <v>0.14583333324999992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7.766666667</v>
      </c>
      <c r="E31">
        <v>-5.4083631329999999</v>
      </c>
      <c r="F31">
        <v>0.64046789319999997</v>
      </c>
      <c r="J31">
        <f>D18/4</f>
        <v>0.80416666675000004</v>
      </c>
      <c r="K31">
        <f t="shared" si="4"/>
        <v>-0.12083333325000001</v>
      </c>
      <c r="M31">
        <v>6</v>
      </c>
      <c r="N31">
        <f>ABS(K36)</f>
        <v>0.11250000000000004</v>
      </c>
      <c r="O31">
        <f>ABS(K37)</f>
        <v>0.14999999999999991</v>
      </c>
      <c r="R31" s="6" t="s">
        <v>17</v>
      </c>
      <c r="S31" s="5">
        <f>SUM(N26:O36)</f>
        <v>2.3791666666749998</v>
      </c>
      <c r="T31" s="5">
        <f>SQRT((P26^2)*10)</f>
        <v>1.8604085572798249E-2</v>
      </c>
      <c r="V31" s="6" t="s">
        <v>14</v>
      </c>
      <c r="W31" s="5">
        <f>AVERAGE(N26:N36)</f>
        <v>0.11666666671750003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7.9</v>
      </c>
      <c r="E32">
        <v>-5.1485718800000004</v>
      </c>
      <c r="F32">
        <v>0.63092454480000004</v>
      </c>
      <c r="J32">
        <f>D19/4</f>
        <v>0.92500000000000004</v>
      </c>
      <c r="K32">
        <f t="shared" si="4"/>
        <v>-0.12083333325000001</v>
      </c>
      <c r="M32">
        <v>7</v>
      </c>
      <c r="N32">
        <f>ABS(K38)</f>
        <v>0.10833333350000007</v>
      </c>
      <c r="O32">
        <f>ABS(K39)</f>
        <v>0.13749999999999996</v>
      </c>
      <c r="R32" s="6" t="s">
        <v>19</v>
      </c>
      <c r="S32" s="5">
        <f>H13/S31</f>
        <v>4.2031523642584832</v>
      </c>
      <c r="T32" s="5">
        <f>(H13/(S31^2))*T31</f>
        <v>3.2866888795754903E-2</v>
      </c>
      <c r="V32" s="6" t="s">
        <v>16</v>
      </c>
      <c r="W32" s="5">
        <f>AVERAGE(O26:O35)</f>
        <v>0.13472222216666663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8.2166666670000001</v>
      </c>
      <c r="E33">
        <v>-5.438018252</v>
      </c>
      <c r="F33">
        <v>0.63202186459999998</v>
      </c>
      <c r="J33">
        <f>D21/4</f>
        <v>1.0458333332500001</v>
      </c>
      <c r="K33">
        <f t="shared" si="4"/>
        <v>-0.13749999999999996</v>
      </c>
      <c r="M33">
        <v>8</v>
      </c>
      <c r="N33">
        <f>ABS(K40)</f>
        <v>0.11250000000000004</v>
      </c>
      <c r="O33">
        <f>ABS(K41)</f>
        <v>0.13750000000000018</v>
      </c>
      <c r="P33" s="3"/>
      <c r="Q33" s="3"/>
    </row>
    <row r="34" spans="2:42" x14ac:dyDescent="0.25">
      <c r="B34" s="8" t="s">
        <v>54</v>
      </c>
      <c r="C34">
        <v>9</v>
      </c>
      <c r="D34">
        <v>8.7666666670000009</v>
      </c>
      <c r="E34">
        <v>-7.7391129840000001</v>
      </c>
      <c r="F34">
        <v>0.61992197979999997</v>
      </c>
      <c r="J34">
        <f>D22/4</f>
        <v>1.18333333325</v>
      </c>
      <c r="K34">
        <f t="shared" si="4"/>
        <v>-0.10416666675000008</v>
      </c>
      <c r="M34">
        <v>9</v>
      </c>
      <c r="N34">
        <f>ABS(K42)</f>
        <v>0.11249999999999982</v>
      </c>
      <c r="O34">
        <f>ABS(K43)</f>
        <v>0.12916666649999975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8.9</v>
      </c>
      <c r="E35">
        <v>-7.485186626</v>
      </c>
      <c r="F35">
        <v>0.61341440599999997</v>
      </c>
      <c r="J35">
        <f>D24/4</f>
        <v>1.2875000000000001</v>
      </c>
      <c r="K35">
        <f t="shared" si="4"/>
        <v>-0.14583333324999992</v>
      </c>
      <c r="M35">
        <v>10</v>
      </c>
      <c r="N35">
        <f>ABS(K44)</f>
        <v>0.12916666675000021</v>
      </c>
      <c r="P35" s="3"/>
      <c r="Q35" s="3"/>
    </row>
    <row r="36" spans="2:42" x14ac:dyDescent="0.25">
      <c r="B36" s="9" t="s">
        <v>56</v>
      </c>
      <c r="C36">
        <v>9</v>
      </c>
      <c r="D36">
        <v>9.2166666670000001</v>
      </c>
      <c r="E36">
        <v>-7.7511320899999996</v>
      </c>
      <c r="F36">
        <v>0.60532174019999996</v>
      </c>
      <c r="J36">
        <f>D25/4</f>
        <v>1.43333333325</v>
      </c>
      <c r="K36">
        <f t="shared" si="4"/>
        <v>-0.11250000000000004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9.7333333329999991</v>
      </c>
      <c r="E37">
        <v>-10.11694731</v>
      </c>
      <c r="F37">
        <v>0.61184981220000001</v>
      </c>
      <c r="J37">
        <f>D27/4</f>
        <v>1.5458333332500001</v>
      </c>
      <c r="K37">
        <f t="shared" si="4"/>
        <v>-0.14999999999999991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9.8833333329999995</v>
      </c>
      <c r="E38">
        <v>-9.8979210060000007</v>
      </c>
      <c r="F38">
        <v>0.64422867439999998</v>
      </c>
      <c r="J38">
        <f>D28/4</f>
        <v>1.69583333325</v>
      </c>
      <c r="K38">
        <f t="shared" si="4"/>
        <v>-0.10833333350000007</v>
      </c>
      <c r="Q38">
        <f>V15</f>
        <v>1.91905399776594</v>
      </c>
      <c r="R38">
        <f t="shared" ref="Q38:R47" si="5">W15</f>
        <v>1.1534148140706614E-2</v>
      </c>
      <c r="S38">
        <f>D13/4-D10/4</f>
        <v>0.24999999992500002</v>
      </c>
      <c r="T38">
        <f>$P$26</f>
        <v>5.8831284194720748E-3</v>
      </c>
      <c r="V38">
        <f>Q38/S38</f>
        <v>7.6762159933666245</v>
      </c>
      <c r="W38">
        <f>SQRT(((1/S38)*R38)^2+((Q38/(S38^2))*T38)^2)</f>
        <v>0.18643935331804939</v>
      </c>
      <c r="Y38" s="6" t="s">
        <v>94</v>
      </c>
      <c r="Z38" s="6"/>
      <c r="AA38" s="5">
        <f>AVERAGE(V38:V47)</f>
        <v>7.9970963618812965</v>
      </c>
      <c r="AB38" s="13">
        <f>SQRT(SUM(W38^2+W39^2+W40^2+W41^2+W42^2+W43^2+W44^2+W45^2+W46^2+W47^2)/(H13^2))</f>
        <v>5.734890029679611E-2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10.25</v>
      </c>
      <c r="E39">
        <v>-10.17600957</v>
      </c>
      <c r="F39">
        <v>0.61267643110000003</v>
      </c>
      <c r="J39">
        <f>D30/4</f>
        <v>1.80416666675</v>
      </c>
      <c r="K39">
        <f t="shared" si="4"/>
        <v>-0.13749999999999996</v>
      </c>
      <c r="Q39">
        <f t="shared" si="5"/>
        <v>1.9012879609144608</v>
      </c>
      <c r="R39">
        <f t="shared" si="5"/>
        <v>8.9507463629809794E-3</v>
      </c>
      <c r="S39">
        <f>D16/4-D13/4</f>
        <v>0.25</v>
      </c>
      <c r="T39">
        <f t="shared" ref="T39:T47" si="6">$P$26</f>
        <v>5.8831284194720748E-3</v>
      </c>
      <c r="V39">
        <f t="shared" ref="V39:V47" si="7">Q39/S39</f>
        <v>7.6051518436578434</v>
      </c>
      <c r="W39">
        <f t="shared" ref="W39:W47" si="8">SQRT(((1/S39)*R39)^2+((Q39/(S39^2))*T39)^2)</f>
        <v>0.18251443891391123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1.94166666675</v>
      </c>
      <c r="K40">
        <f t="shared" si="4"/>
        <v>-0.11250000000000004</v>
      </c>
      <c r="Q40">
        <f t="shared" si="5"/>
        <v>1.9678616226357764</v>
      </c>
      <c r="R40">
        <f t="shared" si="5"/>
        <v>6.3630041934718135E-3</v>
      </c>
      <c r="S40">
        <f>D19/4-D16/4</f>
        <v>0.24166666675000004</v>
      </c>
      <c r="T40">
        <f t="shared" si="6"/>
        <v>5.8831284194720748E-3</v>
      </c>
      <c r="V40">
        <f t="shared" si="7"/>
        <v>8.1428756770642892</v>
      </c>
      <c r="W40">
        <f t="shared" si="8"/>
        <v>0.19997095912313059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2.05416666675</v>
      </c>
      <c r="K41">
        <f t="shared" si="4"/>
        <v>-0.13750000000000018</v>
      </c>
      <c r="Q41">
        <f t="shared" si="5"/>
        <v>2.0011125004912116</v>
      </c>
      <c r="R41">
        <f t="shared" si="5"/>
        <v>3.771423110357153E-3</v>
      </c>
      <c r="S41">
        <f>D22/4-D19/4</f>
        <v>0.25833333324999996</v>
      </c>
      <c r="T41">
        <f t="shared" si="6"/>
        <v>5.8831284194720748E-3</v>
      </c>
      <c r="V41">
        <f t="shared" si="7"/>
        <v>7.7462419398841238</v>
      </c>
      <c r="W41">
        <f t="shared" si="8"/>
        <v>0.17701132671149783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2.1916666667500002</v>
      </c>
      <c r="K42">
        <f t="shared" si="4"/>
        <v>-0.11249999999999982</v>
      </c>
      <c r="Q42">
        <f t="shared" si="5"/>
        <v>1.9783526270093379</v>
      </c>
      <c r="R42">
        <f t="shared" si="5"/>
        <v>1.5736102472532034E-3</v>
      </c>
      <c r="S42">
        <f>D25/4-D22/4</f>
        <v>0.25</v>
      </c>
      <c r="T42">
        <f t="shared" si="6"/>
        <v>5.8831284194720748E-3</v>
      </c>
      <c r="V42">
        <f t="shared" si="7"/>
        <v>7.9134105080373516</v>
      </c>
      <c r="W42">
        <f t="shared" si="8"/>
        <v>0.18632878877535</v>
      </c>
      <c r="Y42" s="14" t="s">
        <v>96</v>
      </c>
      <c r="Z42" s="14"/>
      <c r="AA42" s="12">
        <f>$X$17*100</f>
        <v>199.74361332676099</v>
      </c>
      <c r="AB42" s="12">
        <f>$Y$17</f>
        <v>7.1957139246165789E-3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2.30416666675</v>
      </c>
      <c r="K43">
        <f t="shared" si="4"/>
        <v>-0.12916666649999975</v>
      </c>
      <c r="Q43">
        <f t="shared" si="5"/>
        <v>1.9863107611063215</v>
      </c>
      <c r="R43">
        <f t="shared" si="5"/>
        <v>2.3358701857500849E-3</v>
      </c>
      <c r="S43">
        <f>D28/4-D25/4</f>
        <v>0.26249999999999996</v>
      </c>
      <c r="T43">
        <f t="shared" si="6"/>
        <v>5.8831284194720748E-3</v>
      </c>
      <c r="V43">
        <f t="shared" si="7"/>
        <v>7.5668981375478932</v>
      </c>
      <c r="W43">
        <f t="shared" si="8"/>
        <v>0.16982199818111238</v>
      </c>
      <c r="Y43" s="14" t="s">
        <v>97</v>
      </c>
      <c r="Z43" s="14"/>
      <c r="AA43" s="12">
        <f>$W$31</f>
        <v>0.11666666671750003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2.4333333332499998</v>
      </c>
      <c r="K44">
        <f t="shared" si="4"/>
        <v>-0.12916666675000021</v>
      </c>
      <c r="Q44">
        <f t="shared" si="5"/>
        <v>2.091632471209822</v>
      </c>
      <c r="R44">
        <f t="shared" si="5"/>
        <v>4.8925940080144763E-3</v>
      </c>
      <c r="S44">
        <f>D31/4-D28/4</f>
        <v>0.24583333350000003</v>
      </c>
      <c r="T44">
        <f t="shared" si="6"/>
        <v>5.8831284194720748E-3</v>
      </c>
      <c r="V44">
        <f t="shared" si="7"/>
        <v>8.5083354703393859</v>
      </c>
      <c r="W44">
        <f t="shared" si="8"/>
        <v>0.20458645634923509</v>
      </c>
      <c r="Y44" s="14" t="s">
        <v>98</v>
      </c>
      <c r="Z44" s="14"/>
      <c r="AA44" s="12">
        <f>$W$32</f>
        <v>0.13472222216666663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2.5625</v>
      </c>
      <c r="Q45">
        <f t="shared" si="5"/>
        <v>2.0325495606936581</v>
      </c>
      <c r="R45">
        <f t="shared" si="5"/>
        <v>7.6172942430867141E-3</v>
      </c>
      <c r="S45">
        <f>D34/4-D31/4</f>
        <v>0.25000000000000022</v>
      </c>
      <c r="T45">
        <f t="shared" si="6"/>
        <v>5.8831284194720748E-3</v>
      </c>
      <c r="V45">
        <f t="shared" si="7"/>
        <v>8.1301982427746253</v>
      </c>
      <c r="W45">
        <f t="shared" si="8"/>
        <v>0.19373498455035551</v>
      </c>
      <c r="Y45" s="14" t="s">
        <v>99</v>
      </c>
      <c r="Z45" s="14"/>
      <c r="AA45" s="5">
        <f>$S$31</f>
        <v>2.3791666666749998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2.0987636975819575</v>
      </c>
      <c r="R46">
        <f t="shared" si="5"/>
        <v>1.0404211411090792E-2</v>
      </c>
      <c r="S46">
        <f>D37/4-D34/4</f>
        <v>0.24166666649999957</v>
      </c>
      <c r="T46">
        <f t="shared" si="6"/>
        <v>5.8831284194720748E-3</v>
      </c>
      <c r="V46">
        <f t="shared" si="7"/>
        <v>8.6845394442595225</v>
      </c>
      <c r="W46">
        <f t="shared" si="8"/>
        <v>0.21575518167058175</v>
      </c>
      <c r="Y46" s="14" t="s">
        <v>100</v>
      </c>
      <c r="Z46" s="14"/>
      <c r="AA46" s="5">
        <f>$S$32</f>
        <v>4.2031523642584832</v>
      </c>
      <c r="AB46" s="5">
        <f>$T$32</f>
        <v>3.2866888795754903E-2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$AA$38</f>
        <v>7.9970963618812965</v>
      </c>
      <c r="AB47" s="5">
        <f>$AB$38</f>
        <v>5.734890029679611E-2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2019-09-04T11:12:41Z</dcterms:modified>
</cp:coreProperties>
</file>