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16412E6B-F65F-43BA-A422-3BAD48FE544C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1" i="1" l="1"/>
  <c r="V46" i="1"/>
  <c r="T46" i="1"/>
  <c r="S46" i="1"/>
  <c r="R46" i="1"/>
  <c r="Q46" i="1"/>
  <c r="W46" i="1" s="1"/>
  <c r="T45" i="1"/>
  <c r="S45" i="1"/>
  <c r="W45" i="1" s="1"/>
  <c r="R45" i="1"/>
  <c r="Q45" i="1"/>
  <c r="V45" i="1" s="1"/>
  <c r="V44" i="1"/>
  <c r="T44" i="1"/>
  <c r="S44" i="1"/>
  <c r="W44" i="1" s="1"/>
  <c r="R44" i="1"/>
  <c r="Q44" i="1"/>
  <c r="V43" i="1"/>
  <c r="T43" i="1"/>
  <c r="S43" i="1"/>
  <c r="R43" i="1"/>
  <c r="Q43" i="1"/>
  <c r="W43" i="1" s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V38" i="1" s="1"/>
  <c r="R38" i="1"/>
  <c r="Q38" i="1"/>
  <c r="W32" i="1"/>
  <c r="AA44" i="1" s="1"/>
  <c r="W31" i="1"/>
  <c r="AA43" i="1" s="1"/>
  <c r="T31" i="1"/>
  <c r="AB45" i="1" s="1"/>
  <c r="T32" i="1"/>
  <c r="AB46" i="1" s="1"/>
  <c r="P28" i="1"/>
  <c r="X31" i="1" s="1"/>
  <c r="AB43" i="1" s="1"/>
  <c r="AA38" i="1" l="1"/>
  <c r="AA47" i="1" s="1"/>
  <c r="P30" i="1"/>
  <c r="X32" i="1" s="1"/>
  <c r="AB44" i="1" s="1"/>
  <c r="W38" i="1"/>
  <c r="AB38" i="1" s="1"/>
  <c r="AB47" i="1" s="1"/>
  <c r="S32" i="1"/>
  <c r="AA46" i="1" s="1"/>
  <c r="AA45" i="1"/>
  <c r="Y17" i="1"/>
  <c r="X17" i="1"/>
  <c r="U11" i="1"/>
  <c r="T11" i="1"/>
  <c r="H13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I23" i="1"/>
  <c r="AI24" i="1" s="1"/>
  <c r="AI27" i="1" s="1"/>
  <c r="AI28" i="1" s="1"/>
  <c r="AI20" i="1"/>
  <c r="AH20" i="1"/>
  <c r="AB18" i="1"/>
  <c r="AB21" i="1" s="1"/>
  <c r="AB16" i="1"/>
  <c r="AA19" i="1"/>
  <c r="AA20" i="1" s="1"/>
  <c r="AH25" i="1" l="1"/>
  <c r="AI25" i="1" s="1"/>
  <c r="T19" i="1"/>
  <c r="T20" i="1"/>
  <c r="U20" i="1" s="1"/>
  <c r="T18" i="1"/>
  <c r="U18" i="1" s="1"/>
  <c r="T17" i="1"/>
  <c r="T15" i="1"/>
  <c r="U15" i="1" s="1"/>
  <c r="T21" i="1"/>
  <c r="U21" i="1" s="1"/>
  <c r="T24" i="1"/>
  <c r="T16" i="1"/>
  <c r="V16" i="1" s="1"/>
  <c r="T23" i="1"/>
  <c r="V23" i="1" s="1"/>
  <c r="T22" i="1"/>
  <c r="AA25" i="1"/>
  <c r="L4" i="1"/>
  <c r="AB20" i="1"/>
  <c r="U16" i="1" l="1"/>
  <c r="V15" i="1"/>
  <c r="V21" i="1"/>
  <c r="U23" i="1"/>
  <c r="U19" i="1"/>
  <c r="W19" i="1" s="1"/>
  <c r="V19" i="1"/>
  <c r="W15" i="1"/>
  <c r="V18" i="1"/>
  <c r="U24" i="1"/>
  <c r="U22" i="1"/>
  <c r="W22" i="1" s="1"/>
  <c r="V22" i="1"/>
  <c r="W20" i="1"/>
  <c r="U17" i="1"/>
  <c r="W17" i="1" s="1"/>
  <c r="V17" i="1"/>
  <c r="V20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W23" i="1" l="1"/>
  <c r="W21" i="1"/>
  <c r="W18" i="1"/>
  <c r="W16" i="1"/>
  <c r="O17" i="1"/>
  <c r="O19" i="1"/>
  <c r="O11" i="1"/>
  <c r="O16" i="1"/>
  <c r="O12" i="1"/>
  <c r="O13" i="1"/>
  <c r="O14" i="1"/>
  <c r="O18" i="1"/>
  <c r="O15" i="1"/>
  <c r="Q13" i="1" l="1"/>
  <c r="Q15" i="1"/>
  <c r="Q17" i="1"/>
  <c r="Q19" i="1"/>
  <c r="Q14" i="1"/>
  <c r="Q18" i="1"/>
  <c r="Q16" i="1"/>
  <c r="Q11" i="1"/>
  <c r="Q12" i="1"/>
  <c r="R12" i="1" l="1"/>
  <c r="R17" i="1" l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<sst xmlns="http://schemas.openxmlformats.org/spreadsheetml/2006/main" count="160" uniqueCount="101">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</sst>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S32" sqref="S32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23.59544009</v>
      </c>
      <c r="M3">
        <v>0.01</v>
      </c>
      <c r="N3" t="s">
        <v>38</v>
      </c>
    </row>
    <row r="4" spans="1:35" x14ac:dyDescent="0.25">
      <c r="D4">
        <v>3.3333333329999999E-2</v>
      </c>
      <c r="E4">
        <v>11.8025895</v>
      </c>
      <c r="F4">
        <v>0.52628655729999996</v>
      </c>
      <c r="H4" s="11" t="s">
        <v>7</v>
      </c>
      <c r="I4" s="11"/>
      <c r="J4" s="11"/>
      <c r="K4" s="11"/>
      <c r="L4">
        <f>AA20</f>
        <v>8.0063736814482702</v>
      </c>
      <c r="M4">
        <f>AB20</f>
        <v>0.10348899700112038</v>
      </c>
      <c r="P4" t="s">
        <v>13</v>
      </c>
    </row>
    <row r="5" spans="1:35" x14ac:dyDescent="0.25">
      <c r="D5">
        <v>0.05</v>
      </c>
      <c r="E5">
        <v>-11.79285059</v>
      </c>
      <c r="F5">
        <v>0.50063714550000005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23.59544009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0.85</v>
      </c>
      <c r="E10">
        <v>10.30783387</v>
      </c>
      <c r="F10">
        <v>0.61340601819999996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11.797720045</v>
      </c>
      <c r="AB10">
        <f>AB9</f>
        <v>0.01</v>
      </c>
      <c r="AE10" t="s">
        <v>65</v>
      </c>
      <c r="AH10">
        <f>L3</f>
        <v>23.59544009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0.96666666670000001</v>
      </c>
      <c r="E11">
        <v>10.574908020000001</v>
      </c>
      <c r="F11">
        <v>0.60166173759999997</v>
      </c>
      <c r="G11" t="s">
        <v>57</v>
      </c>
      <c r="H11">
        <f>M3</f>
        <v>0.01</v>
      </c>
      <c r="K11">
        <f>ABS(E11-E14)</f>
        <v>2.2998134459999999</v>
      </c>
      <c r="L11">
        <f>SQRT((H11^2)+(H11^2))</f>
        <v>1.4142135623730951E-2</v>
      </c>
      <c r="N11">
        <f>($L$4-$L$5)*(E11/$L$4)</f>
        <v>9.7692131887498643</v>
      </c>
      <c r="O11">
        <f>SQRT(((E11/$L$4)*$M$4)^2+((E11/$L$4)*$M$5)^2+(($L$4-$L$5)*$H$11)^2+(((($L$5-$L$4)*E11)/($L$4^2))*$M$4)^2)</f>
        <v>0.20024996445461582</v>
      </c>
      <c r="Q11">
        <f>N11-N12</f>
        <v>2.1245922712363683</v>
      </c>
      <c r="R11">
        <f>SQRT((O11^2)+(O12^2))</f>
        <v>0.25840987413817135</v>
      </c>
      <c r="T11" s="5">
        <f>AVERAGE(Q11:Q19)</f>
        <v>2.0845326121740277</v>
      </c>
      <c r="U11" s="5">
        <f>SQRT(((R11^2)+(R12^2)+(R13^2)+(R14^2)+(R15^2)+(R16^2)+(R17^2)+(R18^2)+(R19^2))/($H$13-1))</f>
        <v>0.18081017267453614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1.266666667</v>
      </c>
      <c r="E12">
        <v>10.33387149</v>
      </c>
      <c r="F12">
        <v>0.60439723440000004</v>
      </c>
      <c r="G12" t="s">
        <v>58</v>
      </c>
      <c r="H12">
        <f>L6</f>
        <v>4.1599999999999996E-3</v>
      </c>
      <c r="K12">
        <f>ABS(E14-E17)</f>
        <v>2.184343375000001</v>
      </c>
      <c r="L12" s="1"/>
      <c r="N12">
        <f>($L$4-$L$5)*(E14/$L$4)</f>
        <v>7.644620917513496</v>
      </c>
      <c r="O12">
        <f>SQRT(((E14/$L$4)*$M$4)^2+((E14/$L$4)*$M$5)^2+(($L$4-$L$5)*$H$11)^2+(((($L$5-$L$4)*E14)/($L$4^2))*$M$4)^2)</f>
        <v>0.16332671180192987</v>
      </c>
      <c r="Q12">
        <f t="shared" ref="Q12:Q19" si="0">N12-N13</f>
        <v>2.0179197840255432</v>
      </c>
      <c r="R12">
        <f t="shared" ref="R12:R19" si="1">SQRT((O12^2)+(O13^2))</f>
        <v>0.20888744438510334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1.8333333329999999</v>
      </c>
      <c r="E13">
        <v>8.0832292280000004</v>
      </c>
      <c r="F13">
        <v>0.62993952450000001</v>
      </c>
      <c r="G13" t="s">
        <v>39</v>
      </c>
      <c r="H13" s="4">
        <f>C39</f>
        <v>10</v>
      </c>
      <c r="K13">
        <f>ABS(E17-E20)</f>
        <v>2.2361879049999995</v>
      </c>
      <c r="L13" s="1"/>
      <c r="N13">
        <f>($L$4-$L$5)*(E17/$L$4)</f>
        <v>5.6267011334879529</v>
      </c>
      <c r="O13">
        <f>SQRT(((E17/$L$4)*$M$4)^2+((E17/$L$4)*$M$5)^2+(($L$4-$L$5)*$H$11)^2+(((($L$5-$L$4)*E17)/($L$4^2))*$M$4)^2)</f>
        <v>0.13022422828993455</v>
      </c>
      <c r="Q13">
        <f t="shared" si="0"/>
        <v>2.0658143156169908</v>
      </c>
      <c r="R13">
        <f t="shared" si="1"/>
        <v>0.16440766051569708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1.983333333</v>
      </c>
      <c r="E14">
        <v>8.2750945740000006</v>
      </c>
      <c r="F14">
        <v>0.64518863729999998</v>
      </c>
      <c r="K14">
        <f>ABS(E20-E23)</f>
        <v>2.2710036010000003</v>
      </c>
      <c r="L14" s="1"/>
      <c r="N14">
        <f>($L$4-$L$5)*(E20/$L$4)</f>
        <v>3.5608868178709621</v>
      </c>
      <c r="O14">
        <f>SQRT(((E20/$L$4)*$M$4)^2+((E20/$L$4)*$M$5)^2+(($L$4-$L$5)*$H$11)^2+(((($L$5-$L$4)*E20)/($L$4^2))*$M$4)^2)</f>
        <v>0.10035700873648891</v>
      </c>
      <c r="Q14">
        <f t="shared" si="0"/>
        <v>2.0979774281372552</v>
      </c>
      <c r="R14">
        <f t="shared" si="1"/>
        <v>0.12774466010383165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1.7977200450000002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2.3333333330000001</v>
      </c>
      <c r="E15">
        <v>8.1237212030000006</v>
      </c>
      <c r="F15">
        <v>0.61495784269999998</v>
      </c>
      <c r="K15">
        <f>ABS(E26-E23)</f>
        <v>2.1726282832999999</v>
      </c>
      <c r="L15" s="1"/>
      <c r="N15">
        <f>($L$4-$L$5)*(E23/$L$4)</f>
        <v>1.4629093897337069</v>
      </c>
      <c r="O15">
        <f>SQRT(((E23/$L$4)*$M$4)^2+((E23/$L$4)*$M$5)^2+(($L$4-$L$5)*$H$11)^2+(((($L$5-$L$4)*E23)/($L$4^2))*$M$4)^2)</f>
        <v>7.9039034549441251E-2</v>
      </c>
      <c r="Q15">
        <f t="shared" si="0"/>
        <v>2.0070972569523429</v>
      </c>
      <c r="R15">
        <f t="shared" si="1"/>
        <v>0.10874400036662714</v>
      </c>
      <c r="T15">
        <f>E11*$AH$28</f>
        <v>9.3185034825071025</v>
      </c>
      <c r="U15">
        <f>(SQRT(($M$3/E11)^2+($AI$28/$AH$28^2)))/100*T15</f>
        <v>9.337958942905001E-3</v>
      </c>
      <c r="V15">
        <f>T15-T16</f>
        <v>2.0265726723235993</v>
      </c>
      <c r="W15">
        <f>SQRT(U15^2+U16^2)</f>
        <v>1.1857276393268933E-2</v>
      </c>
      <c r="Z15" t="s">
        <v>26</v>
      </c>
      <c r="AA15">
        <f>AA14/AA13</f>
        <v>1.4735410204918034</v>
      </c>
      <c r="AB15">
        <f>(((AB13/AA13)*100+(AB14/AA14)*100)/100)*AA15</f>
        <v>8.1967213114754085E-3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2.8666666670000001</v>
      </c>
      <c r="E16">
        <v>5.7973098600000004</v>
      </c>
      <c r="F16">
        <v>0.61812459909999995</v>
      </c>
      <c r="K16">
        <f>ABS(E29-E26)</f>
        <v>2.2193568177</v>
      </c>
      <c r="L16" s="1"/>
      <c r="N16">
        <f>($L$4-$L$5)*(E26/$L$4)</f>
        <v>-0.5441878672186361</v>
      </c>
      <c r="O16">
        <f>SQRT(((E26/$L$4)*$M$4)^2+((E26/$L$4)*$M$5)^2+(($L$4-$L$5)*$H$11)^2+(((($L$5-$L$4)*E26)/($L$4^2))*$M$4)^2)</f>
        <v>7.4686602769367116E-2</v>
      </c>
      <c r="Q16">
        <f t="shared" si="0"/>
        <v>2.050265577063314</v>
      </c>
      <c r="R16">
        <f t="shared" si="1"/>
        <v>0.11615131631375303</v>
      </c>
      <c r="T16">
        <f>E14*$AH$28</f>
        <v>7.2919308101835032</v>
      </c>
      <c r="U16">
        <f>(SQRT(($M$3/E14)^2+($AI$28/$AH$28^2)))/100*T16</f>
        <v>7.3073611000821119E-3</v>
      </c>
      <c r="V16">
        <f t="shared" ref="V16:V23" si="2">T16-T17</f>
        <v>1.9248215973540752</v>
      </c>
      <c r="W16">
        <f t="shared" ref="W16:W23" si="3">SQRT(U16^2+U17^2)</f>
        <v>9.0735321524720094E-3</v>
      </c>
      <c r="X16" s="6" t="s">
        <v>83</v>
      </c>
      <c r="Y16" s="6" t="s">
        <v>84</v>
      </c>
      <c r="Z16" t="s">
        <v>27</v>
      </c>
      <c r="AA16">
        <f>ATAN(AA14/AA13)</f>
        <v>0.97455203698937609</v>
      </c>
      <c r="AB16">
        <f>(ABS(1/(1+AA15)))*AB15</f>
        <v>3.3137600078472483E-3</v>
      </c>
      <c r="AG16" t="s">
        <v>69</v>
      </c>
      <c r="AH16">
        <f>AH10/2</f>
        <v>11.797720045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3</v>
      </c>
      <c r="E17">
        <v>6.0907511989999996</v>
      </c>
      <c r="F17">
        <v>0.62641208010000005</v>
      </c>
      <c r="K17">
        <f>ABS(E32-E29)</f>
        <v>2.3151247019999999</v>
      </c>
      <c r="L17" s="1"/>
      <c r="N17">
        <f>($L$4-$L$5)*(E29/$L$4)</f>
        <v>-2.59445344428195</v>
      </c>
      <c r="O17">
        <f>SQRT(((E29/$L$4)*$M$4)^2+((E29/$L$4)*$M$5)^2+(($L$4-$L$5)*$H$11)^2+(((($L$5-$L$4)*E29)/($L$4^2))*$M$4)^2)</f>
        <v>8.8955267680943279E-2</v>
      </c>
      <c r="Q17">
        <f t="shared" si="0"/>
        <v>2.138736973371707</v>
      </c>
      <c r="R17">
        <f t="shared" si="1"/>
        <v>0.14667179024399318</v>
      </c>
      <c r="T17">
        <f>E17*$AH$28</f>
        <v>5.367109212829428</v>
      </c>
      <c r="U17">
        <f>(SQRT(($M$3/E17)^2+($AI$28/$AH$28^2)))/100*T17</f>
        <v>5.3787972145220436E-3</v>
      </c>
      <c r="V17">
        <f t="shared" si="2"/>
        <v>1.9705064801388938</v>
      </c>
      <c r="W17">
        <f t="shared" si="3"/>
        <v>6.3657935424336247E-3</v>
      </c>
      <c r="X17" s="5">
        <f>AVERAGE(V15:V23)</f>
        <v>1.9883611945650483</v>
      </c>
      <c r="Y17" s="5">
        <f>SQRT(((W15^2)+(W16^2)+(W17^2)+(W18^2)+(W19^2)+(W20^2)+(W21^2)+(W22^2)+(W23^2))/($H$13-1))</f>
        <v>7.4013634658486446E-3</v>
      </c>
      <c r="Z17" t="s">
        <v>28</v>
      </c>
      <c r="AA17">
        <f>SQRT((AA14^2)+(AA13^2))</f>
        <v>2.1726015189617267</v>
      </c>
      <c r="AB17">
        <f>SQRT(((ABS(AA13*(AA13^2+AA14^2)))*AB13)^2+((ABS(AA14*(AA13^2+AA14^2)))*AB14)^2)</f>
        <v>8.4855934107782818E-2</v>
      </c>
      <c r="AG17" t="s">
        <v>70</v>
      </c>
      <c r="AH17">
        <f>(AH16)-AH15</f>
        <v>1.7977200450000002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3.3</v>
      </c>
      <c r="E18">
        <v>5.8350625689999998</v>
      </c>
      <c r="F18">
        <v>0.61769614780000004</v>
      </c>
      <c r="K18">
        <f>ABS(E35-E32)</f>
        <v>2.3179957990000002</v>
      </c>
      <c r="N18">
        <f>($L$4-$L$5)*(E32/$L$4)</f>
        <v>-4.733190417653657</v>
      </c>
      <c r="O18">
        <f>SQRT(((E32/$L$4)*$M$4)^2+((E32/$L$4)*$M$5)^2+(($L$4-$L$5)*$H$11)^2+(((($L$5-$L$4)*E32)/($L$4^2))*$M$4)^2)</f>
        <v>0.11661721315993474</v>
      </c>
      <c r="Q18">
        <f t="shared" si="0"/>
        <v>2.141389323503315</v>
      </c>
      <c r="R18">
        <f t="shared" si="1"/>
        <v>0.19031131940896162</v>
      </c>
      <c r="T18">
        <f>E20*$AH$28</f>
        <v>3.3966027326905341</v>
      </c>
      <c r="U18">
        <f>(SQRT(($M$3/E20)^2+($AI$28/$AH$28^2)))/100*T18</f>
        <v>3.4046832378269122E-3</v>
      </c>
      <c r="V18">
        <f t="shared" si="2"/>
        <v>2.0011857242333413</v>
      </c>
      <c r="W18">
        <f t="shared" si="3"/>
        <v>3.6816825912891794E-3</v>
      </c>
      <c r="Z18" t="s">
        <v>29</v>
      </c>
      <c r="AA18">
        <f>AA17/AA14</f>
        <v>1.2085316203734751</v>
      </c>
      <c r="AB18">
        <f>(((AB17/AA17)*100+(AB14/AA14)*100)/100)*AA18</f>
        <v>5.3924553259079654E-2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3.8166666669999998</v>
      </c>
      <c r="E19">
        <v>3.581549211</v>
      </c>
      <c r="F19">
        <v>0.64617545009999999</v>
      </c>
      <c r="K19">
        <f>ABS(E38-E35)</f>
        <v>2.2915956459999993</v>
      </c>
      <c r="N19">
        <f>($L$4-$L$5)*(E35/$L$4)</f>
        <v>-6.874579741156972</v>
      </c>
      <c r="O19">
        <f>SQRT(((E35/$L$4)*$M$4)^2+((E35/$L$4)*$M$5)^2+(($L$4-$L$5)*$H$11)^2+(((($L$5-$L$4)*E35)/($L$4^2))*$M$4)^2)</f>
        <v>0.15039555807932012</v>
      </c>
      <c r="Q19">
        <f t="shared" si="0"/>
        <v>2.1170005796594102</v>
      </c>
      <c r="R19">
        <f t="shared" si="1"/>
        <v>0.23963569046057101</v>
      </c>
      <c r="T19">
        <f>E23*$AH$28</f>
        <v>1.3954170084571929</v>
      </c>
      <c r="U19">
        <f>(SQRT(($M$3/E23)^2+($AI$28/$AH$28^2)))/100*T19</f>
        <v>1.401042024017218E-3</v>
      </c>
      <c r="V19">
        <f t="shared" si="2"/>
        <v>1.9144983753839284</v>
      </c>
      <c r="W19">
        <f t="shared" si="3"/>
        <v>1.4970742701725063E-3</v>
      </c>
      <c r="Z19" t="s">
        <v>30</v>
      </c>
      <c r="AA19">
        <f>1/AA15</f>
        <v>0.678637368144827</v>
      </c>
      <c r="AB19">
        <f>AB15</f>
        <v>8.1967213114754085E-3</v>
      </c>
      <c r="AG19" t="s">
        <v>72</v>
      </c>
      <c r="AH19">
        <f>AH17/AH18</f>
        <v>0.7490500187500001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3.95</v>
      </c>
      <c r="E20">
        <v>3.8545632940000001</v>
      </c>
      <c r="F20">
        <v>0.64598147210000001</v>
      </c>
      <c r="N20">
        <f>($L$4-$L$5)*(E38/$L$4)</f>
        <v>-8.9915803208163823</v>
      </c>
      <c r="O20">
        <f>SQRT(((E38/$L$4)*$M$4)^2+((E38/$L$4)*$M$5)^2+(($L$4-$L$5)*$H$11)^2+(((($L$5-$L$4)*E38)/($L$4^2))*$M$4)^2)</f>
        <v>0.18656484195186521</v>
      </c>
      <c r="T20">
        <f>E26*$AH$28</f>
        <v>-0.51908136692673568</v>
      </c>
      <c r="U20">
        <f>(SQRT(($M$3/E26)^2+($AI$28/$AH$28^2)))/100*T20</f>
        <v>-5.2755342606249794E-4</v>
      </c>
      <c r="V20">
        <f t="shared" si="2"/>
        <v>1.9556750938684129</v>
      </c>
      <c r="W20">
        <f t="shared" si="3"/>
        <v>2.5368385163025611E-3</v>
      </c>
      <c r="Z20" t="s">
        <v>31</v>
      </c>
      <c r="AA20">
        <f>AA10*AA19</f>
        <v>8.0063736814482702</v>
      </c>
      <c r="AB20">
        <f>(((AB10/AA10)*100+(AB19/AA19)*100)/100)*AA20</f>
        <v>0.10348899700112038</v>
      </c>
      <c r="AG20" t="s">
        <v>73</v>
      </c>
      <c r="AH20">
        <f>ATAN(AH19)</f>
        <v>0.64289284350476972</v>
      </c>
      <c r="AI20">
        <f>(ABS(1/(1+AH19)))*AI19</f>
        <v>2.3822455744544535E-3</v>
      </c>
    </row>
    <row r="21" spans="2:35" x14ac:dyDescent="0.25">
      <c r="B21" s="9" t="s">
        <v>56</v>
      </c>
      <c r="C21">
        <v>4</v>
      </c>
      <c r="D21">
        <v>4.266666667</v>
      </c>
      <c r="E21">
        <v>3.6220741429999999</v>
      </c>
      <c r="F21">
        <v>0.63409782290000005</v>
      </c>
      <c r="T21">
        <f>E29*$AH$28</f>
        <v>-2.4747564607951484</v>
      </c>
      <c r="U21">
        <f>(SQRT(($M$3/E29)^2+($AI$28/$AH$28^2)))/100*T21</f>
        <v>-2.4813780527049682E-3</v>
      </c>
      <c r="V21">
        <f t="shared" si="2"/>
        <v>2.0400647984099645</v>
      </c>
      <c r="W21">
        <f t="shared" si="3"/>
        <v>5.1606195530031606E-3</v>
      </c>
      <c r="Z21" t="s">
        <v>32</v>
      </c>
      <c r="AA21">
        <f>AA10*AA18</f>
        <v>14.257917722696478</v>
      </c>
      <c r="AB21">
        <f>(((AB10/AA10)*100+(AB18/AA18)*100)/100)*AA21</f>
        <v>0.64827209910604888</v>
      </c>
    </row>
    <row r="22" spans="2:35" x14ac:dyDescent="0.25">
      <c r="B22" s="8" t="s">
        <v>54</v>
      </c>
      <c r="C22">
        <v>5</v>
      </c>
      <c r="D22">
        <v>4.8166666669999998</v>
      </c>
      <c r="E22">
        <v>1.3133837479999999</v>
      </c>
      <c r="F22">
        <v>0.66320332329999998</v>
      </c>
      <c r="T22">
        <f>E32*$AH$28</f>
        <v>-4.5148212592051129</v>
      </c>
      <c r="U22">
        <f>(SQRT(($M$3/E32)^2+($AI$28/$AH$28^2)))/100*T22</f>
        <v>-4.5249041017896329E-3</v>
      </c>
      <c r="V22">
        <f t="shared" si="2"/>
        <v>2.0425947804525988</v>
      </c>
      <c r="W22">
        <f t="shared" si="3"/>
        <v>7.9786039967338213E-3</v>
      </c>
      <c r="AE22">
        <v>2</v>
      </c>
      <c r="AG22" t="s">
        <v>74</v>
      </c>
      <c r="AH22">
        <f>AH18/AH17</f>
        <v>1.3350243307767087</v>
      </c>
      <c r="AI22">
        <f>SQRT((AI17*(AH18/(AH17^2)))^2)</f>
        <v>7.4262081823574955E-3</v>
      </c>
    </row>
    <row r="23" spans="2:35" x14ac:dyDescent="0.25">
      <c r="B23" s="5" t="s">
        <v>55</v>
      </c>
      <c r="C23">
        <v>5</v>
      </c>
      <c r="D23">
        <v>4.9333333330000002</v>
      </c>
      <c r="E23">
        <v>1.583559693</v>
      </c>
      <c r="F23">
        <v>0.66885041209999996</v>
      </c>
      <c r="T23">
        <f>E35*$AH$28</f>
        <v>-6.5574160396577117</v>
      </c>
      <c r="U23">
        <f>(SQRT(($M$3/E35)^2+($AI$28/$AH$28^2)))/100*T23</f>
        <v>-6.5714050709345462E-3</v>
      </c>
      <c r="V23">
        <f t="shared" si="2"/>
        <v>2.0193312289206187</v>
      </c>
      <c r="W23">
        <f t="shared" si="3"/>
        <v>1.0819086381503747E-2</v>
      </c>
      <c r="AA23" t="s">
        <v>11</v>
      </c>
      <c r="AB23" t="s">
        <v>4</v>
      </c>
      <c r="AG23" t="s">
        <v>31</v>
      </c>
      <c r="AH23">
        <f>AH22*AH16</f>
        <v>15.750243307767086</v>
      </c>
      <c r="AI23">
        <f>((SQRT((((AI19/AH19)*100)^2)+(((AI16/AH16)*100)^2)))/100)*AH23</f>
        <v>8.8623634044743188E-2</v>
      </c>
    </row>
    <row r="24" spans="2:35" x14ac:dyDescent="0.25">
      <c r="B24" s="9" t="s">
        <v>56</v>
      </c>
      <c r="C24">
        <v>5</v>
      </c>
      <c r="D24">
        <v>5.25</v>
      </c>
      <c r="E24">
        <v>1.3568456929999999</v>
      </c>
      <c r="F24">
        <v>0.6539967928</v>
      </c>
      <c r="T24">
        <f>E38*$AH$28</f>
        <v>-8.5767472685783304</v>
      </c>
      <c r="U24">
        <f>(SQRT(($M$3/E38)^2+($AI$28/$AH$28^2)))/100*T24</f>
        <v>-8.5947231208536087E-3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15.150243307767086</v>
      </c>
      <c r="AI24">
        <f>AI23</f>
        <v>8.8623634044743188E-2</v>
      </c>
    </row>
    <row r="25" spans="2:35" x14ac:dyDescent="0.25">
      <c r="B25" s="8" t="s">
        <v>54</v>
      </c>
      <c r="C25">
        <v>6</v>
      </c>
      <c r="D25">
        <v>5.7833333329999999</v>
      </c>
      <c r="E25">
        <v>-0.83885023790000002</v>
      </c>
      <c r="F25">
        <v>0.65858450300000004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7.3963736814482699</v>
      </c>
      <c r="AB25">
        <f>SQRT((AB20^2)+(AB24^2))</f>
        <v>0.10348899700112038</v>
      </c>
      <c r="AG25" t="s">
        <v>76</v>
      </c>
      <c r="AH25">
        <f>AH22*AH24</f>
        <v>20.225943433056063</v>
      </c>
      <c r="AI25">
        <f>((SQRT((((AI22/AH22)*100)^2)+(((AI24/AH24)*100)^2)))/100)*AH25</f>
        <v>0.16326853287732626</v>
      </c>
    </row>
    <row r="26" spans="2:35" x14ac:dyDescent="0.25">
      <c r="B26" s="5" t="s">
        <v>55</v>
      </c>
      <c r="C26">
        <v>6</v>
      </c>
      <c r="D26">
        <v>5.8833333330000004</v>
      </c>
      <c r="E26">
        <v>-0.58906859030000003</v>
      </c>
      <c r="F26">
        <v>0.65865418730000003</v>
      </c>
      <c r="J26">
        <f>D10/4</f>
        <v>0.21249999999999999</v>
      </c>
      <c r="K26">
        <f>J26-J27</f>
        <v>-0.10416666675</v>
      </c>
      <c r="M26">
        <v>1</v>
      </c>
      <c r="N26">
        <f>ABS(K26)</f>
        <v>0.10416666675</v>
      </c>
      <c r="O26">
        <f>ABS(K27)</f>
        <v>0.14166666649999998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6.2833333329999999</v>
      </c>
      <c r="E27">
        <v>-0.86198380070000002</v>
      </c>
      <c r="F27">
        <v>0.66756032899999995</v>
      </c>
      <c r="J27">
        <f>D12/4</f>
        <v>0.31666666674999999</v>
      </c>
      <c r="K27">
        <f t="shared" ref="K27:K44" si="4">J27-J28</f>
        <v>-0.14166666649999998</v>
      </c>
      <c r="M27">
        <v>2</v>
      </c>
      <c r="N27">
        <f>ABS(K28)</f>
        <v>0.12500000000000006</v>
      </c>
      <c r="O27">
        <f>ABS(K29)</f>
        <v>0.13333333349999998</v>
      </c>
      <c r="P27" t="s">
        <v>85</v>
      </c>
      <c r="AE27">
        <v>3</v>
      </c>
      <c r="AG27" t="s">
        <v>77</v>
      </c>
      <c r="AH27">
        <f>AH24-((3/2)*AH9)</f>
        <v>13.350243307767087</v>
      </c>
      <c r="AI27">
        <f>AI24</f>
        <v>8.8623634044743188E-2</v>
      </c>
    </row>
    <row r="28" spans="2:35" x14ac:dyDescent="0.25">
      <c r="B28" s="8" t="s">
        <v>54</v>
      </c>
      <c r="C28">
        <v>7</v>
      </c>
      <c r="D28">
        <v>6.766666667</v>
      </c>
      <c r="E28">
        <v>-3.1019985779999999</v>
      </c>
      <c r="F28">
        <v>0.60584915189999999</v>
      </c>
      <c r="J28">
        <f>D13/4</f>
        <v>0.45833333324999997</v>
      </c>
      <c r="K28">
        <f t="shared" si="4"/>
        <v>-0.12500000000000006</v>
      </c>
      <c r="M28">
        <v>3</v>
      </c>
      <c r="N28">
        <f>ABS(K30)</f>
        <v>0.10833333324999994</v>
      </c>
      <c r="O28">
        <f>ABS(K31)</f>
        <v>0.12916666674999999</v>
      </c>
      <c r="P28">
        <f>H13</f>
        <v>10</v>
      </c>
      <c r="AG28" t="s">
        <v>78</v>
      </c>
      <c r="AH28">
        <f>AH27/AH24</f>
        <v>0.88119002689038062</v>
      </c>
      <c r="AI28">
        <f>SQRT((AI27/AH24)^2+((AH27*AI24/(AH24^2))^2))</f>
        <v>7.7967219632821142E-3</v>
      </c>
    </row>
    <row r="29" spans="2:35" x14ac:dyDescent="0.25">
      <c r="B29" s="5" t="s">
        <v>55</v>
      </c>
      <c r="C29">
        <v>7</v>
      </c>
      <c r="D29">
        <v>6.9166666670000003</v>
      </c>
      <c r="E29">
        <v>-2.8084254080000002</v>
      </c>
      <c r="F29">
        <v>0.625752851</v>
      </c>
      <c r="J29">
        <f>D15/4</f>
        <v>0.58333333325000003</v>
      </c>
      <c r="K29">
        <f t="shared" si="4"/>
        <v>-0.13333333349999998</v>
      </c>
      <c r="M29">
        <v>4</v>
      </c>
      <c r="N29">
        <f>ABS(K32)</f>
        <v>0.11250000000000004</v>
      </c>
      <c r="O29">
        <f>ABS(K33)</f>
        <v>0.13749999999999996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7.233333333</v>
      </c>
      <c r="E30">
        <v>-3.0816042810000002</v>
      </c>
      <c r="F30">
        <v>0.61142655639999999</v>
      </c>
      <c r="J30">
        <f>D16/4</f>
        <v>0.71666666675000001</v>
      </c>
      <c r="K30">
        <f t="shared" si="4"/>
        <v>-0.10833333324999994</v>
      </c>
      <c r="M30">
        <v>5</v>
      </c>
      <c r="N30">
        <f>ABS(K34)</f>
        <v>0.10833333325000005</v>
      </c>
      <c r="O30">
        <f>ABS(K35)</f>
        <v>0.13333333324999996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7.733333333</v>
      </c>
      <c r="E31">
        <v>-5.4518730609999997</v>
      </c>
      <c r="F31">
        <v>0.58895118889999998</v>
      </c>
      <c r="J31">
        <f>D18/4</f>
        <v>0.82499999999999996</v>
      </c>
      <c r="K31">
        <f t="shared" si="4"/>
        <v>-0.12916666674999999</v>
      </c>
      <c r="M31">
        <v>6</v>
      </c>
      <c r="N31">
        <f>ABS(K36)</f>
        <v>0.125</v>
      </c>
      <c r="O31">
        <f>ABS(K37)</f>
        <v>0.12083333350000003</v>
      </c>
      <c r="R31" s="6" t="s">
        <v>17</v>
      </c>
      <c r="S31" s="5">
        <f>SUM(N26:O35)</f>
        <v>2.3291666675</v>
      </c>
      <c r="T31" s="5">
        <f>SQRT((P26^2)*10)</f>
        <v>1.8604085572798249E-2</v>
      </c>
      <c r="V31" s="6" t="s">
        <v>14</v>
      </c>
      <c r="W31" s="5">
        <f>AVERAGE(N26:N36)</f>
        <v>0.11375000004999998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7.85</v>
      </c>
      <c r="E32">
        <v>-5.12355011</v>
      </c>
      <c r="F32">
        <v>0.59974723090000004</v>
      </c>
      <c r="J32">
        <f>D19/4</f>
        <v>0.95416666674999995</v>
      </c>
      <c r="K32">
        <f t="shared" si="4"/>
        <v>-0.11250000000000004</v>
      </c>
      <c r="M32">
        <v>7</v>
      </c>
      <c r="N32">
        <f>ABS(K38)</f>
        <v>0.11666666650000002</v>
      </c>
      <c r="O32">
        <f>ABS(K39)</f>
        <v>0.125</v>
      </c>
      <c r="R32" s="6" t="s">
        <v>19</v>
      </c>
      <c r="S32" s="5">
        <f>H13/S31</f>
        <v>4.2933810360309907</v>
      </c>
      <c r="T32" s="5">
        <f>(H13/(S31^2))*T31</f>
        <v>3.4293135525884283E-2</v>
      </c>
      <c r="V32" s="6" t="s">
        <v>16</v>
      </c>
      <c r="W32" s="5">
        <f>AVERAGE(O26:O35)</f>
        <v>0.13240740744444446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8.1833333330000002</v>
      </c>
      <c r="E33">
        <v>-5.3907560849999996</v>
      </c>
      <c r="F33">
        <v>0.59987529340000001</v>
      </c>
      <c r="J33">
        <f>D21/4</f>
        <v>1.06666666675</v>
      </c>
      <c r="K33">
        <f t="shared" si="4"/>
        <v>-0.13749999999999996</v>
      </c>
      <c r="M33">
        <v>8</v>
      </c>
      <c r="N33">
        <f>ABS(K40)</f>
        <v>0.11250000000000004</v>
      </c>
      <c r="O33">
        <f>ABS(K41)</f>
        <v>0.14583333350000016</v>
      </c>
      <c r="P33" s="3"/>
      <c r="Q33" s="3"/>
    </row>
    <row r="34" spans="2:42" x14ac:dyDescent="0.25">
      <c r="B34" s="8" t="s">
        <v>54</v>
      </c>
      <c r="C34">
        <v>9</v>
      </c>
      <c r="D34">
        <v>8.7666666670000009</v>
      </c>
      <c r="E34">
        <v>-7.7378583450000002</v>
      </c>
      <c r="F34">
        <v>0.57132815449999996</v>
      </c>
      <c r="J34">
        <f>D22/4</f>
        <v>1.2041666667499999</v>
      </c>
      <c r="K34">
        <f t="shared" si="4"/>
        <v>-0.10833333325000005</v>
      </c>
      <c r="M34">
        <v>9</v>
      </c>
      <c r="N34">
        <f>ABS(K42)</f>
        <v>0.11666666649999957</v>
      </c>
      <c r="O34">
        <f>ABS(K43)</f>
        <v>0.125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8.9</v>
      </c>
      <c r="E35">
        <v>-7.4415459090000002</v>
      </c>
      <c r="F35">
        <v>0.57667862309999995</v>
      </c>
      <c r="J35">
        <f>D24/4</f>
        <v>1.3125</v>
      </c>
      <c r="K35">
        <f t="shared" si="4"/>
        <v>-0.13333333324999996</v>
      </c>
      <c r="M35">
        <v>10</v>
      </c>
      <c r="N35">
        <f>ABS(K44)</f>
        <v>0.10833333425000014</v>
      </c>
      <c r="P35" s="3"/>
      <c r="Q35" s="3"/>
    </row>
    <row r="36" spans="2:42" x14ac:dyDescent="0.25">
      <c r="B36" s="9" t="s">
        <v>56</v>
      </c>
      <c r="C36">
        <v>9</v>
      </c>
      <c r="D36">
        <v>9.2333333329999991</v>
      </c>
      <c r="E36">
        <v>-7.7057159979999996</v>
      </c>
      <c r="F36">
        <v>0.58838994600000005</v>
      </c>
      <c r="J36">
        <f>D25/4</f>
        <v>1.44583333325</v>
      </c>
      <c r="K36">
        <f t="shared" si="4"/>
        <v>-0.125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9.7333333329999991</v>
      </c>
      <c r="E37">
        <v>-10.006122680000001</v>
      </c>
      <c r="F37">
        <v>0.57964386410000002</v>
      </c>
      <c r="J37">
        <f>D27/4</f>
        <v>1.57083333325</v>
      </c>
      <c r="K37">
        <f t="shared" si="4"/>
        <v>-0.12083333350000003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9.85</v>
      </c>
      <c r="E38">
        <v>-9.7331415549999996</v>
      </c>
      <c r="F38">
        <v>0.57654583150000005</v>
      </c>
      <c r="J38">
        <f>D28/4</f>
        <v>1.69166666675</v>
      </c>
      <c r="K38">
        <f t="shared" si="4"/>
        <v>-0.11666666650000002</v>
      </c>
      <c r="Q38">
        <f>V15</f>
        <v>2.0265726723235993</v>
      </c>
      <c r="R38">
        <f t="shared" ref="Q38:R47" si="5">W15</f>
        <v>1.1857276393268933E-2</v>
      </c>
      <c r="S38">
        <f>D13/4-D10/4</f>
        <v>0.24583333324999998</v>
      </c>
      <c r="T38">
        <f>$P$26</f>
        <v>5.8831284194720748E-3</v>
      </c>
      <c r="V38">
        <f>Q38/S38</f>
        <v>8.2436854495345351</v>
      </c>
      <c r="W38">
        <f>SQRT(((1/S38)*R38)^2+((Q38/(S38^2))*T38)^2)</f>
        <v>0.20309327701543473</v>
      </c>
      <c r="Y38" s="6" t="s">
        <v>94</v>
      </c>
      <c r="Z38" s="6"/>
      <c r="AA38" s="5">
        <f>AVERAGE(V38:V47)</f>
        <v>8.0642100131927723</v>
      </c>
      <c r="AB38" s="13">
        <f>SQRT(SUM(W38^2+W39^2+W40^2+W41^2+W42^2+W43^2+W44^2+W45^2+W46^2+W47^2)/(H13^2))</f>
        <v>5.8562853067230497E-2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10.16666667</v>
      </c>
      <c r="E39">
        <v>-9.9741780809999998</v>
      </c>
      <c r="F39">
        <v>0.57928132840000002</v>
      </c>
      <c r="J39">
        <f>D30/4</f>
        <v>1.80833333325</v>
      </c>
      <c r="K39">
        <f t="shared" si="4"/>
        <v>-0.125</v>
      </c>
      <c r="Q39">
        <f t="shared" si="5"/>
        <v>1.9248215973540752</v>
      </c>
      <c r="R39">
        <f t="shared" si="5"/>
        <v>9.0735321524720094E-3</v>
      </c>
      <c r="S39">
        <f>D16/4-D13/4</f>
        <v>0.25833333350000004</v>
      </c>
      <c r="T39">
        <f t="shared" ref="T39:T47" si="6">$P$26</f>
        <v>5.8831284194720748E-3</v>
      </c>
      <c r="V39">
        <f t="shared" ref="V39:V47" si="7">Q39/S39</f>
        <v>7.4509223075313082</v>
      </c>
      <c r="W39">
        <f t="shared" ref="W39:W47" si="8">SQRT(((1/S39)*R39)^2+((Q39/(S39^2))*T39)^2)</f>
        <v>0.17327987395906044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1.93333333325</v>
      </c>
      <c r="K40">
        <f t="shared" si="4"/>
        <v>-0.11250000000000004</v>
      </c>
      <c r="Q40">
        <f t="shared" si="5"/>
        <v>1.9705064801388938</v>
      </c>
      <c r="R40">
        <f t="shared" si="5"/>
        <v>6.3657935424336247E-3</v>
      </c>
      <c r="S40">
        <f>D19/4-D16/4</f>
        <v>0.23749999999999993</v>
      </c>
      <c r="T40">
        <f t="shared" si="6"/>
        <v>5.8831284194720748E-3</v>
      </c>
      <c r="V40">
        <f t="shared" si="7"/>
        <v>8.296869390058502</v>
      </c>
      <c r="W40">
        <f t="shared" si="8"/>
        <v>0.20726272723894307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2.0458333332500001</v>
      </c>
      <c r="K41">
        <f t="shared" si="4"/>
        <v>-0.14583333350000016</v>
      </c>
      <c r="Q41">
        <f t="shared" si="5"/>
        <v>2.0011857242333413</v>
      </c>
      <c r="R41">
        <f t="shared" si="5"/>
        <v>3.6816825912891794E-3</v>
      </c>
      <c r="S41">
        <f>D22/4-D19/4</f>
        <v>0.25</v>
      </c>
      <c r="T41">
        <f t="shared" si="6"/>
        <v>5.8831284194720748E-3</v>
      </c>
      <c r="V41">
        <f t="shared" si="7"/>
        <v>8.0047428969333652</v>
      </c>
      <c r="W41">
        <f t="shared" si="8"/>
        <v>0.18894650599379093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2.1916666667500002</v>
      </c>
      <c r="K42">
        <f t="shared" si="4"/>
        <v>-0.11666666649999957</v>
      </c>
      <c r="Q42">
        <f t="shared" si="5"/>
        <v>1.9144983753839284</v>
      </c>
      <c r="R42">
        <f t="shared" si="5"/>
        <v>1.4970742701725063E-3</v>
      </c>
      <c r="S42">
        <f>D25/4-D22/4</f>
        <v>0.24166666650000002</v>
      </c>
      <c r="T42">
        <f t="shared" si="6"/>
        <v>5.8831284194720748E-3</v>
      </c>
      <c r="V42">
        <f t="shared" si="7"/>
        <v>7.9220622484314704</v>
      </c>
      <c r="W42">
        <f t="shared" si="8"/>
        <v>0.19295398996932667</v>
      </c>
      <c r="Y42" s="14" t="s">
        <v>96</v>
      </c>
      <c r="Z42" s="14"/>
      <c r="AA42" s="12">
        <f>$X$17*100</f>
        <v>198.83611945650483</v>
      </c>
      <c r="AB42" s="12">
        <f>$Y$17</f>
        <v>7.4013634658486446E-3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2.3083333332499998</v>
      </c>
      <c r="K43">
        <f t="shared" si="4"/>
        <v>-0.125</v>
      </c>
      <c r="Q43">
        <f t="shared" si="5"/>
        <v>1.9556750938684129</v>
      </c>
      <c r="R43">
        <f t="shared" si="5"/>
        <v>2.5368385163025611E-3</v>
      </c>
      <c r="S43">
        <f>D28/4-D25/4</f>
        <v>0.24583333350000003</v>
      </c>
      <c r="T43">
        <f t="shared" si="6"/>
        <v>5.8831284194720748E-3</v>
      </c>
      <c r="V43">
        <f t="shared" si="7"/>
        <v>7.9552885120374155</v>
      </c>
      <c r="W43">
        <f t="shared" si="8"/>
        <v>0.19066041937924746</v>
      </c>
      <c r="Y43" s="14" t="s">
        <v>97</v>
      </c>
      <c r="Z43" s="14"/>
      <c r="AA43" s="12">
        <f>$W$31</f>
        <v>0.11375000004999998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2.4333333332499998</v>
      </c>
      <c r="K44">
        <f t="shared" si="4"/>
        <v>-0.10833333425000014</v>
      </c>
      <c r="Q44">
        <f t="shared" si="5"/>
        <v>2.0400647984099645</v>
      </c>
      <c r="R44">
        <f t="shared" si="5"/>
        <v>5.1606195530031606E-3</v>
      </c>
      <c r="S44">
        <f>D31/4-D28/4</f>
        <v>0.24166666650000002</v>
      </c>
      <c r="T44">
        <f t="shared" si="6"/>
        <v>5.8831284194720748E-3</v>
      </c>
      <c r="V44">
        <f t="shared" si="7"/>
        <v>8.4416474475182302</v>
      </c>
      <c r="W44">
        <f t="shared" si="8"/>
        <v>0.20660979995149989</v>
      </c>
      <c r="Y44" s="14" t="s">
        <v>98</v>
      </c>
      <c r="Z44" s="14"/>
      <c r="AA44" s="12">
        <f>$W$32</f>
        <v>0.13240740744444446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2.5416666674999999</v>
      </c>
      <c r="Q45">
        <f t="shared" si="5"/>
        <v>2.0425947804525988</v>
      </c>
      <c r="R45">
        <f t="shared" si="5"/>
        <v>7.9786039967338213E-3</v>
      </c>
      <c r="S45">
        <f>D34/4-D31/4</f>
        <v>0.25833333350000021</v>
      </c>
      <c r="T45">
        <f t="shared" si="6"/>
        <v>5.8831284194720748E-3</v>
      </c>
      <c r="V45">
        <f t="shared" si="7"/>
        <v>7.9068184998766222</v>
      </c>
      <c r="W45">
        <f t="shared" si="8"/>
        <v>0.18269464662553322</v>
      </c>
      <c r="Y45" s="14" t="s">
        <v>99</v>
      </c>
      <c r="Z45" s="14"/>
      <c r="AA45" s="5">
        <f>$S$31</f>
        <v>2.3291666675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2.0193312289206187</v>
      </c>
      <c r="R46">
        <f t="shared" si="5"/>
        <v>1.0819086381503747E-2</v>
      </c>
      <c r="S46">
        <f>D37/4-D34/4</f>
        <v>0.24166666649999957</v>
      </c>
      <c r="T46">
        <f t="shared" si="6"/>
        <v>5.8831284194720748E-3</v>
      </c>
      <c r="V46">
        <f t="shared" si="7"/>
        <v>8.3558533668135073</v>
      </c>
      <c r="W46">
        <f t="shared" si="8"/>
        <v>0.20828293428627281</v>
      </c>
      <c r="Y46" s="14" t="s">
        <v>100</v>
      </c>
      <c r="Z46" s="14"/>
      <c r="AA46" s="5">
        <f>$S$32</f>
        <v>4.2933810360309907</v>
      </c>
      <c r="AB46" s="5">
        <f>$T$32</f>
        <v>3.4293135525884283E-2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$AA$38</f>
        <v>8.0642100131927723</v>
      </c>
      <c r="AB47" s="5">
        <f>$AB$38</f>
        <v>5.8562853067230497E-2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2019-09-04T11:12:28Z</dcterms:modified>
</cp:coreProperties>
</file>