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5D83966-F7F4-4A7F-A4EA-C6BC6E850D1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AB38" i="1" s="1"/>
  <c r="AB47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V38" i="1" l="1"/>
  <c r="AA38" i="1" s="1"/>
  <c r="AA47" i="1" s="1"/>
  <c r="X31" i="1"/>
  <c r="AB43" i="1" s="1"/>
  <c r="S32" i="1"/>
  <c r="AA46" i="1" s="1"/>
  <c r="AA45" i="1"/>
  <c r="Y17" i="1" l="1"/>
  <c r="X17" i="1"/>
  <c r="U11" i="1"/>
  <c r="T11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25" i="1" l="1"/>
  <c r="T19" i="1"/>
  <c r="T18" i="1"/>
  <c r="T24" i="1"/>
  <c r="V24" i="1" s="1"/>
  <c r="T17" i="1"/>
  <c r="T16" i="1"/>
  <c r="V16" i="1" s="1"/>
  <c r="T23" i="1"/>
  <c r="V23" i="1" s="1"/>
  <c r="T21" i="1"/>
  <c r="T15" i="1"/>
  <c r="V15" i="1" s="1"/>
  <c r="T20" i="1"/>
  <c r="V20" i="1" s="1"/>
  <c r="T22" i="1"/>
  <c r="U25" i="1"/>
  <c r="U18" i="1"/>
  <c r="AH25" i="1"/>
  <c r="AI25" i="1"/>
  <c r="AA25" i="1"/>
  <c r="L4" i="1"/>
  <c r="AB20" i="1"/>
  <c r="U16" i="1" l="1"/>
  <c r="U22" i="1"/>
  <c r="V22" i="1"/>
  <c r="U15" i="1"/>
  <c r="W15" i="1" s="1"/>
  <c r="U20" i="1"/>
  <c r="V18" i="1"/>
  <c r="V21" i="1"/>
  <c r="U21" i="1"/>
  <c r="W21" i="1" s="1"/>
  <c r="U19" i="1"/>
  <c r="W19" i="1" s="1"/>
  <c r="V19" i="1"/>
  <c r="U17" i="1"/>
  <c r="W17" i="1" s="1"/>
  <c r="V17" i="1"/>
  <c r="U23" i="1"/>
  <c r="U24" i="1"/>
  <c r="W24" i="1" s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16" i="1" l="1"/>
  <c r="W20" i="1"/>
  <c r="W18" i="1"/>
  <c r="W23" i="1"/>
  <c r="W22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<sst xmlns="http://schemas.openxmlformats.org/spreadsheetml/2006/main" count="163" uniqueCount="101">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</sst>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23.193009969999999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11.595404200000001</v>
      </c>
      <c r="F4">
        <v>0.53448143319999997</v>
      </c>
      <c r="H4" s="11" t="s">
        <v>7</v>
      </c>
      <c r="I4" s="11"/>
      <c r="J4" s="11"/>
      <c r="K4" s="11"/>
      <c r="L4">
        <f>AA20</f>
        <v>8.8616923934628407</v>
      </c>
      <c r="M4">
        <f>AB20</f>
        <v>0.10269501194264317</v>
      </c>
      <c r="P4" t="s">
        <v>13</v>
      </c>
    </row>
    <row r="5" spans="1:35" x14ac:dyDescent="0.25">
      <c r="D5">
        <v>0.05</v>
      </c>
      <c r="E5">
        <v>-11.597605769999999</v>
      </c>
      <c r="F5">
        <v>0.50799343900000005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23.193009969999999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1.183333333</v>
      </c>
      <c r="E10">
        <v>9.6090531719999994</v>
      </c>
      <c r="F10">
        <v>0.61760789599999999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11.596504984999999</v>
      </c>
      <c r="AB10">
        <f>AB9</f>
        <v>0.01</v>
      </c>
      <c r="AE10" t="s">
        <v>65</v>
      </c>
      <c r="AH10">
        <f>L3</f>
        <v>23.193009969999999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1.2833333330000001</v>
      </c>
      <c r="E11">
        <v>9.9465095629999993</v>
      </c>
      <c r="F11">
        <v>0.60708458710000002</v>
      </c>
      <c r="G11" t="s">
        <v>57</v>
      </c>
      <c r="H11">
        <f>M3</f>
        <v>0.01</v>
      </c>
      <c r="K11">
        <f>ABS(E11-E14)</f>
        <v>2.1120787789999991</v>
      </c>
      <c r="L11">
        <f>SQRT((H11^2)+(H11^2))</f>
        <v>1.4142135623730951E-2</v>
      </c>
      <c r="N11">
        <f>($L$4-$L$5)*(E11/$L$4)</f>
        <v>9.261835511584513</v>
      </c>
      <c r="O11">
        <f>SQRT(((E11/$L$4)*$M$4)^2+((E11/$L$4)*$M$5)^2+(($L$4-$L$5)*$H$11)^2+(((($L$5-$L$4)*E11)/($L$4^2))*$M$4)^2)</f>
        <v>0.17780779390374082</v>
      </c>
      <c r="Q11">
        <f>N11-N12</f>
        <v>1.9666925482456552</v>
      </c>
      <c r="R11">
        <f>SQRT((O11^2)+(O12^2))</f>
        <v>0.23197997710923404</v>
      </c>
      <c r="T11" s="5">
        <f>AVERAGE(Q11:Q20)</f>
        <v>1.9303940705326792</v>
      </c>
      <c r="U11" s="5">
        <f>SQRT(((R11^2)+(R12^2)+(R13^2)+(R14^2)+(R15^2)+(R16^2)+(R17^2)+(R18^2)+(R19^2)+(R20^2))/($H$13-1))</f>
        <v>0.17810479010736294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1.683333333</v>
      </c>
      <c r="E12">
        <v>9.6313994980000004</v>
      </c>
      <c r="F12">
        <v>0.60447650480000004</v>
      </c>
      <c r="G12" t="s">
        <v>58</v>
      </c>
      <c r="H12">
        <f>L6</f>
        <v>4.1599999999999996E-3</v>
      </c>
      <c r="K12">
        <f>ABS(E14-E17)</f>
        <v>2.0834201999999999</v>
      </c>
      <c r="L12" s="1"/>
      <c r="N12">
        <f>($L$4-$L$5)*(E14/$L$4)</f>
        <v>7.2951429633388578</v>
      </c>
      <c r="O12">
        <f>SQRT(((E14/$L$4)*$M$4)^2+((E14/$L$4)*$M$5)^2+(($L$4-$L$5)*$H$11)^2+(((($L$5-$L$4)*E14)/($L$4^2))*$M$4)^2)</f>
        <v>0.14899361800656286</v>
      </c>
      <c r="Q12">
        <f t="shared" ref="Q12:Q20" si="0">N12-N13</f>
        <v>1.9400067000078858</v>
      </c>
      <c r="R12">
        <f t="shared" ref="R12:R20" si="1">SQRT((O12^2)+(O13^2))</f>
        <v>0.19313512969566768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2.233333333</v>
      </c>
      <c r="E13">
        <v>7.5673449589999997</v>
      </c>
      <c r="F13">
        <v>0.6070066046</v>
      </c>
      <c r="G13" t="s">
        <v>39</v>
      </c>
      <c r="H13" s="4">
        <f>C42</f>
        <v>11</v>
      </c>
      <c r="K13">
        <f>ABS(E17-E20)</f>
        <v>2.2168523130000004</v>
      </c>
      <c r="L13" s="1"/>
      <c r="N13">
        <f>($L$4-$L$5)*(E17/$L$4)</f>
        <v>5.355136263330972</v>
      </c>
      <c r="O13">
        <f>SQRT(((E17/$L$4)*$M$4)^2+((E17/$L$4)*$M$5)^2+(($L$4-$L$5)*$H$11)^2+(((($L$5-$L$4)*E17)/($L$4^2))*$M$4)^2)</f>
        <v>0.12289052085444509</v>
      </c>
      <c r="Q13">
        <f t="shared" si="0"/>
        <v>2.064253932139076</v>
      </c>
      <c r="R13">
        <f t="shared" si="1"/>
        <v>0.15824963302338399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2.3833333329999999</v>
      </c>
      <c r="E14">
        <v>7.8344307840000003</v>
      </c>
      <c r="F14">
        <v>0.62627262130000005</v>
      </c>
      <c r="K14">
        <f>ABS(E20-E23)</f>
        <v>1.9935763639999999</v>
      </c>
      <c r="L14" s="1"/>
      <c r="N14">
        <f>($L$4-$L$5)*(E20/$L$4)</f>
        <v>3.290882331191896</v>
      </c>
      <c r="O14">
        <f>SQRT(((E20/$L$4)*$M$4)^2+((E20/$L$4)*$M$5)^2+(($L$4-$L$5)*$H$11)^2+(((($L$5-$L$4)*E20)/($L$4^2))*$M$4)^2)</f>
        <v>9.9703892783375825E-2</v>
      </c>
      <c r="Q14">
        <f t="shared" si="0"/>
        <v>1.8563473192481095</v>
      </c>
      <c r="R14">
        <f t="shared" si="1"/>
        <v>0.13170047729817511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1.5965049849999993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2.733333333</v>
      </c>
      <c r="E15">
        <v>7.5576231370000002</v>
      </c>
      <c r="F15">
        <v>0.6006943522</v>
      </c>
      <c r="K15">
        <f>ABS(E26-E23)</f>
        <v>2.0247642874</v>
      </c>
      <c r="L15" s="1"/>
      <c r="N15">
        <f>($L$4-$L$5)*(E23/$L$4)</f>
        <v>1.4345350119437865</v>
      </c>
      <c r="O15">
        <f>SQRT(((E23/$L$4)*$M$4)^2+((E23/$L$4)*$M$5)^2+(($L$4-$L$5)*$H$11)^2+(((($L$5-$L$4)*E23)/($L$4^2))*$M$4)^2)</f>
        <v>8.6047367678553852E-2</v>
      </c>
      <c r="Q15">
        <f t="shared" si="0"/>
        <v>1.8853884029216443</v>
      </c>
      <c r="R15">
        <f t="shared" si="1"/>
        <v>0.11946536766043292</v>
      </c>
      <c r="T15">
        <f>E11*$AH$28</f>
        <v>8.8828910721567329</v>
      </c>
      <c r="U15">
        <f>(SQRT(($M$3/E11)^2+($AI$28/$AH$28^2)))/100*T15</f>
        <v>9.3201035536954208E-3</v>
      </c>
      <c r="V15">
        <f>T15-T16</f>
        <v>1.8862260786900711</v>
      </c>
      <c r="W15">
        <f>SQRT(U15^2+U16^2)</f>
        <v>1.1864156057679487E-2</v>
      </c>
      <c r="Z15" t="s">
        <v>26</v>
      </c>
      <c r="AA15">
        <f>AA14/AA13</f>
        <v>1.3086106434426223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3.3333333330000001</v>
      </c>
      <c r="E16">
        <v>5.4740859630000003</v>
      </c>
      <c r="F16">
        <v>0.58738533410000004</v>
      </c>
      <c r="K16">
        <f>ABS(E29-E26)</f>
        <v>1.9737389766</v>
      </c>
      <c r="L16" s="1"/>
      <c r="N16">
        <f>($L$4-$L$5)*(E26/$L$4)</f>
        <v>-0.45085339097785793</v>
      </c>
      <c r="O16">
        <f>SQRT(((E26/$L$4)*$M$4)^2+((E26/$L$4)*$M$5)^2+(($L$4-$L$5)*$H$11)^2+(((($L$5-$L$4)*E26)/($L$4^2))*$M$4)^2)</f>
        <v>8.2872339087503605E-2</v>
      </c>
      <c r="Q16">
        <f t="shared" si="0"/>
        <v>1.8378754505071555</v>
      </c>
      <c r="R16">
        <f t="shared" si="1"/>
        <v>0.12325456627209437</v>
      </c>
      <c r="T16">
        <f>E14*$AH$28</f>
        <v>6.9966649934666618</v>
      </c>
      <c r="U16">
        <f>(SQRT(($M$3/E14)^2+($AI$28/$AH$28^2)))/100*T16</f>
        <v>7.341244357012432E-3</v>
      </c>
      <c r="V16">
        <f t="shared" ref="V16:V24" si="2">T16-T17</f>
        <v>1.8606320716741065</v>
      </c>
      <c r="W16">
        <f t="shared" ref="W16:W24" si="3">SQRT(U16^2+U17^2)</f>
        <v>9.1070647823960106E-3</v>
      </c>
      <c r="X16" s="6" t="s">
        <v>83</v>
      </c>
      <c r="Y16" s="6" t="s">
        <v>84</v>
      </c>
      <c r="Z16" t="s">
        <v>27</v>
      </c>
      <c r="AA16">
        <f>ATAN(AA14/AA13)</f>
        <v>0.91828840747047091</v>
      </c>
      <c r="AB16">
        <f>(ABS(1/(1+AA15)))*AB15</f>
        <v>3.5504996629714832E-3</v>
      </c>
      <c r="AG16" t="s">
        <v>69</v>
      </c>
      <c r="AH16">
        <f>AH10/2</f>
        <v>11.596504984999999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3.4666666670000001</v>
      </c>
      <c r="E17">
        <v>5.7510105840000003</v>
      </c>
      <c r="F17">
        <v>0.6226074425</v>
      </c>
      <c r="K17">
        <f>ABS(E32-E29)</f>
        <v>2.0049963699999998</v>
      </c>
      <c r="L17" s="1"/>
      <c r="N17">
        <f>($L$4-$L$5)*(E29/$L$4)</f>
        <v>-2.2887288414850135</v>
      </c>
      <c r="O17">
        <f>SQRT(((E29/$L$4)*$M$4)^2+((E29/$L$4)*$M$5)^2+(($L$4-$L$5)*$H$11)^2+(((($L$5-$L$4)*E29)/($L$4^2))*$M$4)^2)</f>
        <v>9.1235209875836457E-2</v>
      </c>
      <c r="Q17">
        <f t="shared" si="0"/>
        <v>1.8669812221708759</v>
      </c>
      <c r="R17">
        <f t="shared" si="1"/>
        <v>0.14186991627313775</v>
      </c>
      <c r="T17">
        <f>E17*$AH$28</f>
        <v>5.1360329217925553</v>
      </c>
      <c r="U17">
        <f>(SQRT(($M$3/E17)^2+($AI$28/$AH$28^2)))/100*T17</f>
        <v>5.3893190888451587E-3</v>
      </c>
      <c r="V17">
        <f t="shared" si="2"/>
        <v>1.9797957760670286</v>
      </c>
      <c r="W17">
        <f t="shared" si="3"/>
        <v>6.3260042932146276E-3</v>
      </c>
      <c r="X17" s="5">
        <f>AVERAGE(V15:V24)</f>
        <v>1.8514127392384929</v>
      </c>
      <c r="Y17" s="5">
        <f>SQRT(((W15^2)+(W16^2)+(W17^2)+(W18^2)+(W19^2)+(W20^2)+(W21^2)+(W22^2)+(W23^2)+(W24^2))/($H$13-1))</f>
        <v>7.9625126110511747E-3</v>
      </c>
      <c r="Z17" t="s">
        <v>28</v>
      </c>
      <c r="AA17">
        <f>SQRT((AA14^2)+(AA13^2))</f>
        <v>2.0092854867165713</v>
      </c>
      <c r="AB17">
        <f>SQRT(((ABS(AA13*(AA13^2+AA14^2)))*AB13)^2+((ABS(AA14*(AA13^2+AA14^2)))*AB14)^2)</f>
        <v>6.4454548944052129E-2</v>
      </c>
      <c r="AG17" t="s">
        <v>70</v>
      </c>
      <c r="AH17">
        <f>(AH16)-AH15</f>
        <v>1.5965049849999993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3.7833333329999999</v>
      </c>
      <c r="E18">
        <v>5.4874513020000002</v>
      </c>
      <c r="F18">
        <v>0.62901933919999997</v>
      </c>
      <c r="K18">
        <f>ABS(E35-E32)</f>
        <v>2.1570148219999998</v>
      </c>
      <c r="N18">
        <f>($L$4-$L$5)*(E32/$L$4)</f>
        <v>-4.1557100636558895</v>
      </c>
      <c r="O18">
        <f>SQRT(((E32/$L$4)*$M$4)^2+((E32/$L$4)*$M$5)^2+(($L$4-$L$5)*$H$11)^2+(((($L$5-$L$4)*E32)/($L$4^2))*$M$4)^2)</f>
        <v>0.10864257739145915</v>
      </c>
      <c r="Q18">
        <f t="shared" si="0"/>
        <v>2.0085353913225559</v>
      </c>
      <c r="R18">
        <f t="shared" si="1"/>
        <v>0.17204825104139676</v>
      </c>
      <c r="T18">
        <f>E20*$AH$28</f>
        <v>3.1562371457255267</v>
      </c>
      <c r="U18">
        <f>(SQRT(($M$3/E20)^2+($AI$28/$AH$28^2)))/100*T18</f>
        <v>3.3126379331854371E-3</v>
      </c>
      <c r="V18">
        <f t="shared" si="2"/>
        <v>1.7803955823169284</v>
      </c>
      <c r="W18">
        <f t="shared" si="3"/>
        <v>3.6145843134220363E-3</v>
      </c>
      <c r="Z18" t="s">
        <v>29</v>
      </c>
      <c r="AA18">
        <f>AA17/AA14</f>
        <v>1.2585525918145331</v>
      </c>
      <c r="AB18">
        <f>(((AB17/AA17)*100+(AB14/AA14)*100)/100)*AA18</f>
        <v>4.8255455251332964E-2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4.4000000000000004</v>
      </c>
      <c r="E19">
        <v>3.2532045209999998</v>
      </c>
      <c r="F19">
        <v>0.64516233180000004</v>
      </c>
      <c r="K19">
        <f>ABS(E38-E35)</f>
        <v>1.9848811050000013</v>
      </c>
      <c r="N19">
        <f>($L$4-$L$5)*(E35/$L$4)</f>
        <v>-6.1642454549784453</v>
      </c>
      <c r="O19">
        <f>SQRT(((E35/$L$4)*$M$4)^2+((E35/$L$4)*$M$5)^2+(($L$4-$L$5)*$H$11)^2+(((($L$5-$L$4)*E35)/($L$4^2))*$M$4)^2)</f>
        <v>0.13340686288247802</v>
      </c>
      <c r="Q19">
        <f t="shared" si="0"/>
        <v>1.8482506037039759</v>
      </c>
      <c r="R19">
        <f t="shared" si="1"/>
        <v>0.20777873154280507</v>
      </c>
      <c r="T19">
        <f>E23*$AH$28</f>
        <v>1.3758415634085983</v>
      </c>
      <c r="U19">
        <f>(SQRT(($M$3/E23)^2+($AI$28/$AH$28^2)))/100*T19</f>
        <v>1.4462536715450611E-3</v>
      </c>
      <c r="V19">
        <f t="shared" si="2"/>
        <v>1.8082484612162282</v>
      </c>
      <c r="W19">
        <f t="shared" si="3"/>
        <v>1.5183678370374741E-3</v>
      </c>
      <c r="Z19" t="s">
        <v>30</v>
      </c>
      <c r="AA19">
        <f>1/AA15</f>
        <v>0.764169239346284</v>
      </c>
      <c r="AB19">
        <f>AB15</f>
        <v>8.1967213114754103E-3</v>
      </c>
      <c r="AG19" t="s">
        <v>72</v>
      </c>
      <c r="AH19">
        <f>AH17/AH18</f>
        <v>0.6652104104166664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4.5333333329999999</v>
      </c>
      <c r="E20">
        <v>3.5341582709999999</v>
      </c>
      <c r="F20">
        <v>0.66753149450000004</v>
      </c>
      <c r="K20">
        <f>ABS(E41-E38)</f>
        <v>2.1796464259999997</v>
      </c>
      <c r="N20">
        <f>($L$4-$L$5)*(E38/$L$4)</f>
        <v>-8.0124960586824212</v>
      </c>
      <c r="O20">
        <f>SQRT(((E38/$L$4)*$M$4)^2+((E38/$L$4)*$M$5)^2+(($L$4-$L$5)*$H$11)^2+(((($L$5-$L$4)*E38)/($L$4^2))*$M$4)^2)</f>
        <v>0.15929409975699904</v>
      </c>
      <c r="Q20">
        <f t="shared" si="0"/>
        <v>2.0296091350598608</v>
      </c>
      <c r="R20">
        <f t="shared" si="1"/>
        <v>0.2476811965585195</v>
      </c>
      <c r="T20">
        <f>E26*$AH$28</f>
        <v>-0.43240689780762998</v>
      </c>
      <c r="U20">
        <f>(SQRT(($M$3/E26)^2+($AI$28/$AH$28^2)))/100*T20</f>
        <v>-4.6237561148084811E-4</v>
      </c>
      <c r="V20">
        <f t="shared" si="2"/>
        <v>1.7626794829843679</v>
      </c>
      <c r="W20">
        <f t="shared" si="3"/>
        <v>2.3506758577805588E-3</v>
      </c>
      <c r="Z20" t="s">
        <v>31</v>
      </c>
      <c r="AA20">
        <f>AA10*AA19</f>
        <v>8.8616923934628407</v>
      </c>
      <c r="AB20">
        <f>(((AB10/AA10)*100+(AB19/AA19)*100)/100)*AA20</f>
        <v>0.10269501194264317</v>
      </c>
      <c r="AG20" t="s">
        <v>73</v>
      </c>
      <c r="AH20">
        <f>ATAN(AH19)</f>
        <v>0.58699374841579333</v>
      </c>
      <c r="AI20">
        <f>(ABS(1/(1+AH19)))*AI19</f>
        <v>2.5021862946581564E-3</v>
      </c>
    </row>
    <row r="21" spans="2:35" x14ac:dyDescent="0.25">
      <c r="B21" s="9" t="s">
        <v>56</v>
      </c>
      <c r="C21">
        <v>4</v>
      </c>
      <c r="D21">
        <v>4.8833333330000004</v>
      </c>
      <c r="E21">
        <v>3.293330847</v>
      </c>
      <c r="F21">
        <v>0.64753973080000005</v>
      </c>
      <c r="N21">
        <f>($L$4-$L$5)*(E41/$L$4)</f>
        <v>-10.042105193742282</v>
      </c>
      <c r="O21">
        <f>SQRT(((E41/$L$4)*$M$4)^2+((E41/$L$4)*$M$5)^2+(($L$4-$L$5)*$H$11)^2+(((($L$5-$L$4)*E41)/($L$4^2))*$M$4)^2)</f>
        <v>0.18966118451403602</v>
      </c>
      <c r="T21">
        <f>E29*$AH$28</f>
        <v>-2.1950863807919978</v>
      </c>
      <c r="U21">
        <f>(SQRT(($M$3/E29)^2+($AI$28/$AH$28^2)))/100*T21</f>
        <v>-2.3047528679361867E-3</v>
      </c>
      <c r="V21">
        <f t="shared" si="2"/>
        <v>1.7905944031896022</v>
      </c>
      <c r="W21">
        <f t="shared" si="3"/>
        <v>4.7755798048862898E-3</v>
      </c>
      <c r="Z21" t="s">
        <v>32</v>
      </c>
      <c r="AA21">
        <f>AA10*AA18</f>
        <v>14.594811404861902</v>
      </c>
      <c r="AB21">
        <f>(((AB10/AA10)*100+(AB18/AA18)*100)/100)*AA21</f>
        <v>0.57218015329367233</v>
      </c>
    </row>
    <row r="22" spans="2:35" x14ac:dyDescent="0.25">
      <c r="B22" s="8" t="s">
        <v>54</v>
      </c>
      <c r="C22">
        <v>5</v>
      </c>
      <c r="D22">
        <v>5.4666666670000001</v>
      </c>
      <c r="E22">
        <v>1.2541091950000001</v>
      </c>
      <c r="F22">
        <v>0.64936137410000005</v>
      </c>
      <c r="T22">
        <f>E32*$AH$28</f>
        <v>-3.9856807839816</v>
      </c>
      <c r="U22">
        <f>(SQRT(($M$3/E32)^2+($AI$28/$AH$28^2)))/100*T22</f>
        <v>-4.1826160104147378E-3</v>
      </c>
      <c r="V22">
        <f t="shared" si="2"/>
        <v>1.92635693792813</v>
      </c>
      <c r="W22">
        <f t="shared" si="3"/>
        <v>7.4817277627105315E-3</v>
      </c>
      <c r="AE22">
        <v>2</v>
      </c>
      <c r="AG22" t="s">
        <v>74</v>
      </c>
      <c r="AH22">
        <f>AH18/AH17</f>
        <v>1.5032837495336735</v>
      </c>
      <c r="AI22">
        <f>SQRT((AI17*(AH18/(AH17^2)))^2)</f>
        <v>9.4160917983834164E-3</v>
      </c>
    </row>
    <row r="23" spans="2:35" x14ac:dyDescent="0.25">
      <c r="B23" s="5" t="s">
        <v>55</v>
      </c>
      <c r="C23">
        <v>5</v>
      </c>
      <c r="D23">
        <v>5.6333333330000004</v>
      </c>
      <c r="E23">
        <v>1.540581907</v>
      </c>
      <c r="F23">
        <v>0.65447895690000002</v>
      </c>
      <c r="T23">
        <f>E35*$AH$28</f>
        <v>-5.91203772190973</v>
      </c>
      <c r="U23">
        <f>(SQRT(($M$3/E35)^2+($AI$28/$AH$28^2)))/100*T23</f>
        <v>-6.2033840462070253E-3</v>
      </c>
      <c r="V23">
        <f t="shared" si="2"/>
        <v>1.7726301407766618</v>
      </c>
      <c r="W23">
        <f t="shared" si="3"/>
        <v>1.0173220005655313E-2</v>
      </c>
      <c r="AA23" t="s">
        <v>11</v>
      </c>
      <c r="AB23" t="s">
        <v>4</v>
      </c>
      <c r="AG23" t="s">
        <v>31</v>
      </c>
      <c r="AH23">
        <f>AH22*AH16</f>
        <v>17.432837495336734</v>
      </c>
      <c r="AI23">
        <f>((SQRT((((AI19/AH19)*100)^2)+(((AI16/AH16)*100)^2)))/100)*AH23</f>
        <v>0.11022369272895083</v>
      </c>
    </row>
    <row r="24" spans="2:35" x14ac:dyDescent="0.25">
      <c r="B24" s="9" t="s">
        <v>56</v>
      </c>
      <c r="C24">
        <v>5</v>
      </c>
      <c r="D24">
        <v>5.9166666670000003</v>
      </c>
      <c r="E24">
        <v>1.2828502500000001</v>
      </c>
      <c r="F24">
        <v>0.65760508210000002</v>
      </c>
      <c r="T24">
        <f>E38*$AH$28</f>
        <v>-7.6846678626863918</v>
      </c>
      <c r="U24">
        <f>(SQRT(($M$3/E38)^2+($AI$28/$AH$28^2)))/100*T24</f>
        <v>-8.0630286901839585E-3</v>
      </c>
      <c r="V24">
        <f t="shared" si="2"/>
        <v>1.9465684575418054</v>
      </c>
      <c r="W24">
        <f t="shared" si="3"/>
        <v>1.2927790100192451E-2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16.832837495336733</v>
      </c>
      <c r="AI24">
        <f>AI23</f>
        <v>0.11022369272895083</v>
      </c>
    </row>
    <row r="25" spans="2:35" x14ac:dyDescent="0.25">
      <c r="B25" s="8" t="s">
        <v>54</v>
      </c>
      <c r="C25">
        <v>6</v>
      </c>
      <c r="D25">
        <v>6.516666667</v>
      </c>
      <c r="E25">
        <v>-0.74795401989999999</v>
      </c>
      <c r="F25">
        <v>0.64500409589999996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-9.6312363202281972</v>
      </c>
      <c r="U25">
        <f>(SQRT(($M$3/E41)^2+($AI$28/$AH$28^2)))/100*T25</f>
        <v>-1.0105212774400366E-2</v>
      </c>
      <c r="Z25" t="s">
        <v>34</v>
      </c>
      <c r="AA25">
        <f>AA20-AA24</f>
        <v>8.2516923934628412</v>
      </c>
      <c r="AB25">
        <f>SQRT((AB20^2)+(AB24^2))</f>
        <v>0.10269501194264317</v>
      </c>
      <c r="AG25" t="s">
        <v>76</v>
      </c>
      <c r="AH25">
        <f>AH22*AH24</f>
        <v>25.304531065280813</v>
      </c>
      <c r="AI25">
        <f>((SQRT((((AI22/AH22)*100)^2)+(((AI24/AH24)*100)^2)))/100)*AH25</f>
        <v>0.22929841267479886</v>
      </c>
    </row>
    <row r="26" spans="2:35" x14ac:dyDescent="0.25">
      <c r="B26" s="5" t="s">
        <v>55</v>
      </c>
      <c r="C26">
        <v>6</v>
      </c>
      <c r="D26">
        <v>6.65</v>
      </c>
      <c r="E26">
        <v>-0.4841823804</v>
      </c>
      <c r="F26">
        <v>0.66758166689999998</v>
      </c>
      <c r="J26">
        <f>D10/4</f>
        <v>0.29583333325</v>
      </c>
      <c r="K26">
        <f>J26-J27</f>
        <v>-0.125</v>
      </c>
      <c r="M26">
        <v>1</v>
      </c>
      <c r="N26">
        <f>ABS(K26)</f>
        <v>0.125</v>
      </c>
      <c r="O26">
        <f>ABS(K27)</f>
        <v>0.13750000000000001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6.983333333</v>
      </c>
      <c r="E27">
        <v>-0.69902823049999996</v>
      </c>
      <c r="F27">
        <v>0.66445940110000001</v>
      </c>
      <c r="J27">
        <f>D12/4</f>
        <v>0.42083333325</v>
      </c>
      <c r="K27">
        <f t="shared" ref="K27:K46" si="4">J27-J28</f>
        <v>-0.13750000000000001</v>
      </c>
      <c r="M27">
        <v>2</v>
      </c>
      <c r="N27">
        <f>ABS(K28)</f>
        <v>0.125</v>
      </c>
      <c r="O27">
        <f>ABS(K29)</f>
        <v>0.15000000000000002</v>
      </c>
      <c r="P27" t="s">
        <v>85</v>
      </c>
      <c r="AE27">
        <v>3</v>
      </c>
      <c r="AG27" t="s">
        <v>77</v>
      </c>
      <c r="AH27">
        <f>AH24-((3/2)*AH9)</f>
        <v>15.032837495336732</v>
      </c>
      <c r="AI27">
        <f>AI24</f>
        <v>0.11022369272895083</v>
      </c>
    </row>
    <row r="28" spans="2:35" x14ac:dyDescent="0.25">
      <c r="B28" s="8" t="s">
        <v>54</v>
      </c>
      <c r="C28">
        <v>7</v>
      </c>
      <c r="D28">
        <v>7.516666667</v>
      </c>
      <c r="E28">
        <v>-2.6783556389999998</v>
      </c>
      <c r="F28">
        <v>0.64550581969999998</v>
      </c>
      <c r="J28">
        <f>D13/4</f>
        <v>0.55833333325000001</v>
      </c>
      <c r="K28">
        <f t="shared" si="4"/>
        <v>-0.125</v>
      </c>
      <c r="M28">
        <v>3</v>
      </c>
      <c r="N28">
        <f>ABS(K30)</f>
        <v>0.11249999999999993</v>
      </c>
      <c r="O28">
        <f>ABS(K31)</f>
        <v>0.15416666675000013</v>
      </c>
      <c r="P28">
        <f>H13</f>
        <v>11</v>
      </c>
      <c r="AG28" t="s">
        <v>78</v>
      </c>
      <c r="AH28">
        <f>AH27/AH24</f>
        <v>0.8930661571170837</v>
      </c>
      <c r="AI28">
        <f>SQRT((AI27/AH24)^2+((AH27*AI24/(AH24^2))^2))</f>
        <v>8.7793060455241233E-3</v>
      </c>
    </row>
    <row r="29" spans="2:35" x14ac:dyDescent="0.25">
      <c r="B29" s="5" t="s">
        <v>55</v>
      </c>
      <c r="C29">
        <v>7</v>
      </c>
      <c r="D29">
        <v>7.7</v>
      </c>
      <c r="E29">
        <v>-2.457921357</v>
      </c>
      <c r="F29">
        <v>0.63710387570000004</v>
      </c>
      <c r="J29">
        <f>D15/4</f>
        <v>0.68333333325000001</v>
      </c>
      <c r="K29">
        <f t="shared" si="4"/>
        <v>-0.15000000000000002</v>
      </c>
      <c r="M29">
        <v>4</v>
      </c>
      <c r="N29">
        <f>ABS(K32)</f>
        <v>0.12083333325000001</v>
      </c>
      <c r="O29">
        <f>ABS(K33)</f>
        <v>0.14583333349999994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7.9166666670000003</v>
      </c>
      <c r="E30">
        <v>-2.6125950859999998</v>
      </c>
      <c r="F30">
        <v>0.63611586580000001</v>
      </c>
      <c r="J30">
        <f>D16/4</f>
        <v>0.83333333325000003</v>
      </c>
      <c r="K30">
        <f t="shared" si="4"/>
        <v>-0.11249999999999993</v>
      </c>
      <c r="M30">
        <v>5</v>
      </c>
      <c r="N30">
        <f>ABS(K34)</f>
        <v>0.11250000000000004</v>
      </c>
      <c r="O30">
        <f>ABS(K35)</f>
        <v>0.14999999999999991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8.5500000000000007</v>
      </c>
      <c r="E31">
        <v>-4.7207883229999998</v>
      </c>
      <c r="F31">
        <v>0.61872534700000004</v>
      </c>
      <c r="J31">
        <f>D18/4</f>
        <v>0.94583333324999996</v>
      </c>
      <c r="K31">
        <f t="shared" si="4"/>
        <v>-0.15416666675000013</v>
      </c>
      <c r="M31">
        <v>6</v>
      </c>
      <c r="N31">
        <f>ABS(K36)</f>
        <v>0.11666666650000002</v>
      </c>
      <c r="O31">
        <f>ABS(K37)</f>
        <v>0.13333333349999998</v>
      </c>
      <c r="R31" s="6" t="s">
        <v>17</v>
      </c>
      <c r="S31" s="5">
        <f>SUM(N26:O36)</f>
        <v>2.7458333342499999</v>
      </c>
      <c r="T31" s="5">
        <f>SQRT((P26^2)*10)</f>
        <v>1.8604085572798249E-2</v>
      </c>
      <c r="V31" s="6" t="s">
        <v>14</v>
      </c>
      <c r="W31" s="5">
        <f>AVERAGE(N26:N36)</f>
        <v>0.11249999997727275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8.6333333329999995</v>
      </c>
      <c r="E32">
        <v>-4.4629177269999998</v>
      </c>
      <c r="F32">
        <v>0.62705396209999997</v>
      </c>
      <c r="J32">
        <f>D19/4</f>
        <v>1.1000000000000001</v>
      </c>
      <c r="K32">
        <f t="shared" si="4"/>
        <v>-0.12083333325000001</v>
      </c>
      <c r="M32">
        <v>7</v>
      </c>
      <c r="N32">
        <f>ABS(K38)</f>
        <v>0.10000000000000009</v>
      </c>
      <c r="O32">
        <f>ABS(K39)</f>
        <v>0.1583333332500001</v>
      </c>
      <c r="R32" s="6" t="s">
        <v>19</v>
      </c>
      <c r="S32" s="5">
        <f>H13/S31</f>
        <v>4.0060698013940286</v>
      </c>
      <c r="T32" s="5">
        <f>(H13/(S31^2))*T31</f>
        <v>2.7142676311085866E-2</v>
      </c>
      <c r="V32" s="6" t="s">
        <v>16</v>
      </c>
      <c r="W32" s="5">
        <f>AVERAGE(O26:O35)</f>
        <v>0.15083333344999997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8.9833333329999991</v>
      </c>
      <c r="E33">
        <v>-4.6635840909999997</v>
      </c>
      <c r="F33">
        <v>0.61230328229999997</v>
      </c>
      <c r="J33">
        <f>D21/4</f>
        <v>1.2208333332500001</v>
      </c>
      <c r="K33">
        <f t="shared" si="4"/>
        <v>-0.14583333349999994</v>
      </c>
      <c r="M33">
        <v>8</v>
      </c>
      <c r="N33">
        <f>ABS(K40)</f>
        <v>0.10833333324999961</v>
      </c>
      <c r="O33">
        <f>ABS(K41)</f>
        <v>0.16250000000000009</v>
      </c>
      <c r="P33" s="3"/>
      <c r="Q33" s="3"/>
    </row>
    <row r="34" spans="2:42" x14ac:dyDescent="0.25">
      <c r="B34" s="8" t="s">
        <v>54</v>
      </c>
      <c r="C34">
        <v>9</v>
      </c>
      <c r="D34">
        <v>9.6333333329999995</v>
      </c>
      <c r="E34">
        <v>-6.869107885</v>
      </c>
      <c r="F34">
        <v>0.59895742919999995</v>
      </c>
      <c r="J34">
        <f>D22/4</f>
        <v>1.36666666675</v>
      </c>
      <c r="K34">
        <f t="shared" si="4"/>
        <v>-0.11250000000000004</v>
      </c>
      <c r="M34">
        <v>9</v>
      </c>
      <c r="N34">
        <f>ABS(K42)</f>
        <v>0.1041666667500003</v>
      </c>
      <c r="O34">
        <f>ABS(K43)</f>
        <v>0.15416666749999974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9.7333333329999991</v>
      </c>
      <c r="E35">
        <v>-6.6199325489999996</v>
      </c>
      <c r="F35">
        <v>0.59879919329999998</v>
      </c>
      <c r="J35">
        <f>D24/4</f>
        <v>1.4791666667500001</v>
      </c>
      <c r="K35">
        <f t="shared" si="4"/>
        <v>-0.14999999999999991</v>
      </c>
      <c r="M35">
        <v>10</v>
      </c>
      <c r="N35">
        <f>ABS(K44)</f>
        <v>9.5833332500000257E-2</v>
      </c>
      <c r="O35">
        <f>ABS(K45)</f>
        <v>0.16249999999999964</v>
      </c>
      <c r="P35" s="3"/>
      <c r="Q35" s="3"/>
    </row>
    <row r="36" spans="2:42" x14ac:dyDescent="0.25">
      <c r="B36" s="9" t="s">
        <v>56</v>
      </c>
      <c r="C36">
        <v>9</v>
      </c>
      <c r="D36">
        <v>10.050000000000001</v>
      </c>
      <c r="E36">
        <v>-6.8233236589999997</v>
      </c>
      <c r="F36">
        <v>0.59553798859999996</v>
      </c>
      <c r="J36">
        <f>D25/4</f>
        <v>1.62916666675</v>
      </c>
      <c r="K36">
        <f t="shared" si="4"/>
        <v>-0.11666666650000002</v>
      </c>
      <c r="M36">
        <v>11</v>
      </c>
      <c r="N36">
        <f>ABS(K46)</f>
        <v>0.1166666675000001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10.66666667</v>
      </c>
      <c r="E37">
        <v>-8.8997732159999998</v>
      </c>
      <c r="F37">
        <v>0.59781118330000005</v>
      </c>
      <c r="J37">
        <f>D27/4</f>
        <v>1.74583333325</v>
      </c>
      <c r="K37">
        <f t="shared" si="4"/>
        <v>-0.13333333349999998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10.766666669999999</v>
      </c>
      <c r="E38">
        <v>-8.6048136540000009</v>
      </c>
      <c r="F38">
        <v>0.59423350669999997</v>
      </c>
      <c r="J38">
        <f>D28/4</f>
        <v>1.87916666675</v>
      </c>
      <c r="K38">
        <f t="shared" si="4"/>
        <v>-0.10000000000000009</v>
      </c>
      <c r="Q38">
        <f>V15</f>
        <v>1.8862260786900711</v>
      </c>
      <c r="R38">
        <f t="shared" ref="Q38:R47" si="5">W15</f>
        <v>1.1864156057679487E-2</v>
      </c>
      <c r="S38">
        <f>D13/4-D10/4</f>
        <v>0.26250000000000001</v>
      </c>
      <c r="T38">
        <f>$P$26</f>
        <v>5.8831284194720748E-3</v>
      </c>
      <c r="V38">
        <f>Q38/S38</f>
        <v>7.1856231569145566</v>
      </c>
      <c r="W38">
        <f>SQRT(((1/S38)*R38)^2+((Q38/(S38^2))*T38)^2)</f>
        <v>0.16726562410930132</v>
      </c>
      <c r="Y38" s="6" t="s">
        <v>94</v>
      </c>
      <c r="Z38" s="6"/>
      <c r="AA38" s="5">
        <f>AVERAGE(V38:V47)</f>
        <v>7.0432492569015936</v>
      </c>
      <c r="AB38" s="13">
        <f>SQRT(SUM(W38^2+W39^2+W40^2+W41^2+W42^2+W43^2+W44^2+W45^2+W46^2+W47^2)/(H13^2))</f>
        <v>4.6229407646414991E-2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11.05</v>
      </c>
      <c r="E39">
        <v>-8.7823621280000008</v>
      </c>
      <c r="F39">
        <v>0.59638705960000005</v>
      </c>
      <c r="J39">
        <f>D30/4</f>
        <v>1.9791666667500001</v>
      </c>
      <c r="K39">
        <f t="shared" si="4"/>
        <v>-0.1583333332500001</v>
      </c>
      <c r="Q39">
        <f t="shared" si="5"/>
        <v>1.8606320716741065</v>
      </c>
      <c r="R39">
        <f t="shared" si="5"/>
        <v>9.1070647823960106E-3</v>
      </c>
      <c r="S39">
        <f>D16/4-D13/4</f>
        <v>0.27500000000000002</v>
      </c>
      <c r="T39">
        <f t="shared" ref="T39:T47" si="6">$P$26</f>
        <v>5.8831284194720748E-3</v>
      </c>
      <c r="V39">
        <f t="shared" ref="V39:V47" si="7">Q39/S39</f>
        <v>6.7659348060876594</v>
      </c>
      <c r="W39">
        <f t="shared" ref="W39:W47" si="8">SQRT(((1/S39)*R39)^2+((Q39/(S39^2))*T39)^2)</f>
        <v>0.14848505613653762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11.7</v>
      </c>
      <c r="E40">
        <v>-11.022180669999999</v>
      </c>
      <c r="F40">
        <v>0.58918539339999998</v>
      </c>
      <c r="J40">
        <f>D31/4</f>
        <v>2.1375000000000002</v>
      </c>
      <c r="K40">
        <f t="shared" si="4"/>
        <v>-0.10833333324999961</v>
      </c>
      <c r="Q40">
        <f t="shared" si="5"/>
        <v>1.9797957760670286</v>
      </c>
      <c r="R40">
        <f t="shared" si="5"/>
        <v>6.3260042932146276E-3</v>
      </c>
      <c r="S40">
        <f>D19/4-D16/4</f>
        <v>0.26666666675000006</v>
      </c>
      <c r="T40">
        <f t="shared" si="6"/>
        <v>5.8831284194720748E-3</v>
      </c>
      <c r="V40">
        <f t="shared" si="7"/>
        <v>7.4242341579312825</v>
      </c>
      <c r="W40">
        <f t="shared" si="8"/>
        <v>0.16550045465576588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11.85</v>
      </c>
      <c r="E41">
        <v>-10.784460080000001</v>
      </c>
      <c r="F41">
        <v>0.58916609630000005</v>
      </c>
      <c r="J41">
        <f>D33/4</f>
        <v>2.2458333332499998</v>
      </c>
      <c r="K41">
        <f t="shared" si="4"/>
        <v>-0.16250000000000009</v>
      </c>
      <c r="Q41">
        <f t="shared" si="5"/>
        <v>1.7803955823169284</v>
      </c>
      <c r="R41">
        <f t="shared" si="5"/>
        <v>3.6145843134220363E-3</v>
      </c>
      <c r="S41">
        <f>D22/4-D19/4</f>
        <v>0.26666666674999995</v>
      </c>
      <c r="T41">
        <f t="shared" si="6"/>
        <v>5.8831284194720748E-3</v>
      </c>
      <c r="V41">
        <f t="shared" si="7"/>
        <v>6.6764834316020814</v>
      </c>
      <c r="W41">
        <f t="shared" si="8"/>
        <v>0.14791715053220533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12.16666667</v>
      </c>
      <c r="E42">
        <v>-11.013624350000001</v>
      </c>
      <c r="F42">
        <v>0.58621750409999995</v>
      </c>
      <c r="J42">
        <f>D34/4</f>
        <v>2.4083333332499999</v>
      </c>
      <c r="K42">
        <f t="shared" si="4"/>
        <v>-0.1041666667500003</v>
      </c>
      <c r="Q42">
        <f t="shared" si="5"/>
        <v>1.8082484612162282</v>
      </c>
      <c r="R42">
        <f t="shared" si="5"/>
        <v>1.5183678370374741E-3</v>
      </c>
      <c r="S42">
        <f>D25/4-D22/4</f>
        <v>0.26249999999999996</v>
      </c>
      <c r="T42">
        <f t="shared" si="6"/>
        <v>5.8831284194720748E-3</v>
      </c>
      <c r="V42">
        <f t="shared" si="7"/>
        <v>6.8885655665380137</v>
      </c>
      <c r="W42">
        <f t="shared" si="8"/>
        <v>0.15449428430599957</v>
      </c>
      <c r="Y42" s="14" t="s">
        <v>96</v>
      </c>
      <c r="Z42" s="14"/>
      <c r="AA42" s="12">
        <f>$X$17*100</f>
        <v>185.1412739238493</v>
      </c>
      <c r="AB42" s="12">
        <f>$Y$17</f>
        <v>7.9625126110511747E-3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2.5125000000000002</v>
      </c>
      <c r="K43">
        <f t="shared" si="4"/>
        <v>-0.15416666749999974</v>
      </c>
      <c r="Q43">
        <f t="shared" si="5"/>
        <v>1.7626794829843679</v>
      </c>
      <c r="R43">
        <f t="shared" si="5"/>
        <v>2.3506758577805588E-3</v>
      </c>
      <c r="S43">
        <f>D28/4-D25/4</f>
        <v>0.25</v>
      </c>
      <c r="T43">
        <f t="shared" si="6"/>
        <v>5.8831284194720748E-3</v>
      </c>
      <c r="V43">
        <f t="shared" si="7"/>
        <v>7.0507179319374718</v>
      </c>
      <c r="W43">
        <f t="shared" si="8"/>
        <v>0.16618732690448815</v>
      </c>
      <c r="Y43" s="14" t="s">
        <v>97</v>
      </c>
      <c r="Z43" s="14"/>
      <c r="AA43" s="12">
        <f>$W$31</f>
        <v>0.11249999997727275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2.6666666674999999</v>
      </c>
      <c r="K44">
        <f t="shared" si="4"/>
        <v>-9.5833332500000257E-2</v>
      </c>
      <c r="Q44">
        <f t="shared" si="5"/>
        <v>1.7905944031896022</v>
      </c>
      <c r="R44">
        <f t="shared" si="5"/>
        <v>4.7755798048862898E-3</v>
      </c>
      <c r="S44">
        <f>D31/4-D28/4</f>
        <v>0.25833333325000019</v>
      </c>
      <c r="T44">
        <f t="shared" si="6"/>
        <v>5.8831284194720748E-3</v>
      </c>
      <c r="V44">
        <f t="shared" si="7"/>
        <v>6.9313331758730783</v>
      </c>
      <c r="W44">
        <f t="shared" si="8"/>
        <v>0.15892881095651726</v>
      </c>
      <c r="Y44" s="14" t="s">
        <v>98</v>
      </c>
      <c r="Z44" s="14"/>
      <c r="AA44" s="12">
        <f>$W$32</f>
        <v>0.15083333344999997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2.7625000000000002</v>
      </c>
      <c r="K45">
        <f t="shared" si="4"/>
        <v>-0.16249999999999964</v>
      </c>
      <c r="Q45">
        <f t="shared" si="5"/>
        <v>1.92635693792813</v>
      </c>
      <c r="R45">
        <f t="shared" si="5"/>
        <v>7.4817277627105315E-3</v>
      </c>
      <c r="S45">
        <f>D34/4-D31/4</f>
        <v>0.2708333332499997</v>
      </c>
      <c r="T45">
        <f t="shared" si="6"/>
        <v>5.8831284194720748E-3</v>
      </c>
      <c r="V45">
        <f t="shared" si="7"/>
        <v>7.1127025422308581</v>
      </c>
      <c r="W45">
        <f t="shared" si="8"/>
        <v>0.15695458701329512</v>
      </c>
      <c r="Y45" s="14" t="s">
        <v>99</v>
      </c>
      <c r="Z45" s="14"/>
      <c r="AA45" s="5">
        <f>$S$31</f>
        <v>2.7458333342499999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2.9249999999999998</v>
      </c>
      <c r="K46">
        <f t="shared" si="4"/>
        <v>-0.1166666675000001</v>
      </c>
      <c r="Q46">
        <f>V23</f>
        <v>1.7726301407766618</v>
      </c>
      <c r="R46">
        <f t="shared" si="5"/>
        <v>1.0173220005655313E-2</v>
      </c>
      <c r="S46">
        <f>D37/4-D34/4</f>
        <v>0.25833333425000005</v>
      </c>
      <c r="T46">
        <f t="shared" si="6"/>
        <v>5.8831284194720748E-3</v>
      </c>
      <c r="V46">
        <f t="shared" si="7"/>
        <v>6.8617940689807106</v>
      </c>
      <c r="W46">
        <f t="shared" si="8"/>
        <v>0.16115204944180891</v>
      </c>
      <c r="Y46" s="14" t="s">
        <v>100</v>
      </c>
      <c r="Z46" s="14"/>
      <c r="AA46" s="5">
        <f>$S$32</f>
        <v>4.0060698013940286</v>
      </c>
      <c r="AB46" s="5">
        <f>$T$32</f>
        <v>2.7142676311085866E-2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3.0416666674999999</v>
      </c>
      <c r="Q47">
        <f>V24</f>
        <v>1.9465684575418054</v>
      </c>
      <c r="R47">
        <f t="shared" si="5"/>
        <v>1.2927790100192451E-2</v>
      </c>
      <c r="S47">
        <f>D40/4-D37/4</f>
        <v>0.2583333324999999</v>
      </c>
      <c r="T47">
        <f t="shared" si="6"/>
        <v>5.8831284194720748E-3</v>
      </c>
      <c r="V47">
        <f t="shared" si="7"/>
        <v>7.5351037309202296</v>
      </c>
      <c r="W47">
        <f t="shared" si="8"/>
        <v>0.17874799353231072</v>
      </c>
      <c r="Y47" s="14" t="s">
        <v>92</v>
      </c>
      <c r="Z47" s="14"/>
      <c r="AA47" s="5">
        <f>$AA$38</f>
        <v>7.0432492569015936</v>
      </c>
      <c r="AB47" s="5">
        <f>$AB$38</f>
        <v>4.6229407646414991E-2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2019-09-04T11:15:20Z</dcterms:modified>
</cp:coreProperties>
</file>