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EFC058F2-8133-441F-AA25-0FD3C8A1AD97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7" i="1" l="1"/>
  <c r="S47" i="1"/>
  <c r="W47" i="1" s="1"/>
  <c r="R47" i="1"/>
  <c r="Q47" i="1"/>
  <c r="V47" i="1" s="1"/>
  <c r="W46" i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P30" i="1" s="1"/>
  <c r="X32" i="1" s="1"/>
  <c r="AB44" i="1" s="1"/>
  <c r="AB38" i="1" l="1"/>
  <c r="AB47" i="1" s="1"/>
  <c r="V38" i="1"/>
  <c r="AA38" i="1" s="1"/>
  <c r="AA47" i="1" s="1"/>
  <c r="X31" i="1"/>
  <c r="AB43" i="1" s="1"/>
  <c r="S32" i="1"/>
  <c r="AA46" i="1" s="1"/>
  <c r="AA45" i="1"/>
  <c r="Y17" i="1" l="1"/>
  <c r="U11" i="1"/>
  <c r="T11" i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H13" i="1" l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20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45" i="1"/>
  <c r="O35" i="1" s="1"/>
  <c r="K46" i="1"/>
  <c r="N36" i="1" s="1"/>
  <c r="K26" i="1"/>
  <c r="N26" i="1" s="1"/>
  <c r="L3" i="1"/>
  <c r="AA9" i="1" l="1"/>
  <c r="AA14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A10" i="1" l="1"/>
  <c r="AH19" i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3" i="1"/>
  <c r="AI24" i="1" s="1"/>
  <c r="AI27" i="1" s="1"/>
  <c r="AI28" i="1" s="1"/>
  <c r="AH20" i="1"/>
  <c r="AI20" i="1"/>
  <c r="AB18" i="1"/>
  <c r="AB21" i="1" s="1"/>
  <c r="AB16" i="1"/>
  <c r="AA19" i="1"/>
  <c r="AA20" i="1" s="1"/>
  <c r="AH25" i="1" l="1"/>
  <c r="AI25" i="1" s="1"/>
  <c r="T25" i="1"/>
  <c r="U25" i="1" s="1"/>
  <c r="T19" i="1"/>
  <c r="T22" i="1"/>
  <c r="T18" i="1"/>
  <c r="U18" i="1" s="1"/>
  <c r="T17" i="1"/>
  <c r="T16" i="1"/>
  <c r="V16" i="1" s="1"/>
  <c r="T20" i="1"/>
  <c r="T24" i="1"/>
  <c r="U24" i="1" s="1"/>
  <c r="W24" i="1" s="1"/>
  <c r="T15" i="1"/>
  <c r="V15" i="1" s="1"/>
  <c r="T23" i="1"/>
  <c r="V23" i="1" s="1"/>
  <c r="T21" i="1"/>
  <c r="V21" i="1" s="1"/>
  <c r="AA25" i="1"/>
  <c r="L4" i="1"/>
  <c r="AB20" i="1"/>
  <c r="U16" i="1" l="1"/>
  <c r="U19" i="1"/>
  <c r="V19" i="1"/>
  <c r="V20" i="1"/>
  <c r="U23" i="1"/>
  <c r="W23" i="1" s="1"/>
  <c r="W18" i="1"/>
  <c r="U21" i="1"/>
  <c r="W21" i="1" s="1"/>
  <c r="U20" i="1"/>
  <c r="W20" i="1" s="1"/>
  <c r="X17" i="1"/>
  <c r="V24" i="1"/>
  <c r="U15" i="1"/>
  <c r="W15" i="1" s="1"/>
  <c r="U17" i="1"/>
  <c r="W17" i="1" s="1"/>
  <c r="V17" i="1"/>
  <c r="V18" i="1"/>
  <c r="U22" i="1"/>
  <c r="V22" i="1"/>
  <c r="N20" i="1"/>
  <c r="N19" i="1"/>
  <c r="N13" i="1"/>
  <c r="N18" i="1"/>
  <c r="N17" i="1"/>
  <c r="N16" i="1"/>
  <c r="N14" i="1"/>
  <c r="N15" i="1"/>
  <c r="N21" i="1"/>
  <c r="N12" i="1"/>
  <c r="N11" i="1"/>
  <c r="AB25" i="1"/>
  <c r="M4" i="1"/>
  <c r="O20" i="1" s="1"/>
  <c r="H12" i="1"/>
  <c r="L11" i="1"/>
  <c r="W22" i="1" l="1"/>
  <c r="W16" i="1"/>
  <c r="W19" i="1"/>
  <c r="O17" i="1"/>
  <c r="O19" i="1"/>
  <c r="O11" i="1"/>
  <c r="O16" i="1"/>
  <c r="O12" i="1"/>
  <c r="O13" i="1"/>
  <c r="O14" i="1"/>
  <c r="O21" i="1"/>
  <c r="O18" i="1"/>
  <c r="O15" i="1"/>
  <c r="Q20" i="1"/>
  <c r="Q13" i="1" l="1"/>
  <c r="Q15" i="1"/>
  <c r="Q17" i="1"/>
  <c r="Q19" i="1"/>
  <c r="Q14" i="1"/>
  <c r="Q18" i="1"/>
  <c r="Q16" i="1"/>
  <c r="Q11" i="1"/>
  <c r="Q12" i="1"/>
  <c r="R12" i="1" l="1"/>
  <c r="R20" i="1" l="1"/>
  <c r="R17" i="1"/>
  <c r="R11" i="1"/>
  <c r="R15" i="1"/>
  <c r="R18" i="1"/>
  <c r="R14" i="1"/>
  <c r="R19" i="1"/>
  <c r="R16" i="1"/>
  <c r="R13" i="1"/>
</calcChain>
</file>

<file path=xl/sharedStrings.xml><?xml version="1.0" encoding="utf-8"?>
<sst xmlns="http://schemas.openxmlformats.org/spreadsheetml/2006/main" count="163" uniqueCount="101">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</sst>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27" sqref="P27:AB47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23.553585640000001</v>
      </c>
      <c r="M3">
        <v>0.01</v>
      </c>
      <c r="N3" t="s">
        <v>38</v>
      </c>
    </row>
    <row r="4" spans="1:35" x14ac:dyDescent="0.25">
      <c r="D4">
        <v>3.3333333329999999E-2</v>
      </c>
      <c r="E4">
        <v>11.77653434</v>
      </c>
      <c r="F4">
        <v>0.54561042039999996</v>
      </c>
      <c r="H4" s="11" t="s">
        <v>7</v>
      </c>
      <c r="I4" s="11"/>
      <c r="J4" s="11"/>
      <c r="K4" s="11"/>
      <c r="L4">
        <f>AA20</f>
        <v>8.0863041985953075</v>
      </c>
      <c r="M4">
        <f>AB20</f>
        <v>0.10339739288711992</v>
      </c>
      <c r="P4" t="s">
        <v>13</v>
      </c>
    </row>
    <row r="5" spans="1:35" x14ac:dyDescent="0.25">
      <c r="D5">
        <v>0.05</v>
      </c>
      <c r="E5">
        <v>-11.7770513</v>
      </c>
      <c r="F5">
        <v>0.51347283970000002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23.553585640000001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0.9</v>
      </c>
      <c r="E10">
        <v>10.197227890000001</v>
      </c>
      <c r="F10">
        <v>0.62265884650000003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11.776792820000001</v>
      </c>
      <c r="AB10">
        <f>AB9</f>
        <v>0.01</v>
      </c>
      <c r="AE10" t="s">
        <v>65</v>
      </c>
      <c r="AH10">
        <f>L3</f>
        <v>23.553585640000001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1</v>
      </c>
      <c r="E11">
        <v>10.530653920000001</v>
      </c>
      <c r="F11">
        <v>0.62345090729999997</v>
      </c>
      <c r="G11" t="s">
        <v>57</v>
      </c>
      <c r="H11">
        <f>M3</f>
        <v>0.01</v>
      </c>
      <c r="K11">
        <f>ABS(E11-E14)</f>
        <v>2.1028866200000014</v>
      </c>
      <c r="L11">
        <f>SQRT((H11^2)+(H11^2))</f>
        <v>1.4142135623730951E-2</v>
      </c>
      <c r="N11">
        <f>($L$4-$L$5)*(E11/$L$4)</f>
        <v>9.7362614839207495</v>
      </c>
      <c r="O11">
        <f>SQRT(((E11/$L$4)*$M$4)^2+((E11/$L$4)*$M$5)^2+(($L$4-$L$5)*$H$11)^2+(((($L$5-$L$4)*E11)/($L$4^2))*$M$4)^2)</f>
        <v>0.19803998945875873</v>
      </c>
      <c r="Q11">
        <f>N11-N12</f>
        <v>1.9442528601641014</v>
      </c>
      <c r="R11">
        <f>SQRT((O11^2)+(O12^2))</f>
        <v>0.25758365197687361</v>
      </c>
      <c r="T11" s="5">
        <f>AVERAGE(Q11:Q20)</f>
        <v>1.9082508854446449</v>
      </c>
      <c r="U11" s="5">
        <f>SQRT(((R11^2)+(R12^2)+(R13^2)+(R14^2)+(R15^2)+(R16^2)+(R17^2)+(R18^2)+(R19^2)+(R20^2))/($H$13-1))</f>
        <v>0.18106079007680906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1.35</v>
      </c>
      <c r="E12">
        <v>10.20086001</v>
      </c>
      <c r="F12">
        <v>0.61896361479999995</v>
      </c>
      <c r="G12" t="s">
        <v>58</v>
      </c>
      <c r="H12">
        <f>L6</f>
        <v>4.1599999999999996E-3</v>
      </c>
      <c r="K12">
        <f>ABS(E14-E17)</f>
        <v>2.0482786009999989</v>
      </c>
      <c r="L12" s="1"/>
      <c r="N12">
        <f>($L$4-$L$5)*(E14/$L$4)</f>
        <v>7.7920086237566482</v>
      </c>
      <c r="O12">
        <f>SQRT(((E14/$L$4)*$M$4)^2+((E14/$L$4)*$M$5)^2+(($L$4-$L$5)*$H$11)^2+(((($L$5-$L$4)*E14)/($L$4^2))*$M$4)^2)</f>
        <v>0.16471035286501534</v>
      </c>
      <c r="Q12">
        <f t="shared" ref="Q12:Q20" si="0">N12-N13</f>
        <v>1.8937642621964894</v>
      </c>
      <c r="R12">
        <f t="shared" ref="R12:R20" si="1">SQRT((O12^2)+(O13^2))</f>
        <v>0.21227623502986409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1.85</v>
      </c>
      <c r="E13">
        <v>8.1749105800000006</v>
      </c>
      <c r="F13">
        <v>0.64374154750000001</v>
      </c>
      <c r="G13" t="s">
        <v>39</v>
      </c>
      <c r="H13" s="4">
        <f>C42</f>
        <v>11</v>
      </c>
      <c r="K13">
        <f>ABS(E17-E20)</f>
        <v>2.1505459520000008</v>
      </c>
      <c r="L13" s="1"/>
      <c r="N13">
        <f>($L$4-$L$5)*(E17/$L$4)</f>
        <v>5.8982443615601587</v>
      </c>
      <c r="O13">
        <f>SQRT(((E17/$L$4)*$M$4)^2+((E17/$L$4)*$M$5)^2+(($L$4-$L$5)*$H$11)^2+(((($L$5-$L$4)*E17)/($L$4^2))*$M$4)^2)</f>
        <v>0.13390929623269715</v>
      </c>
      <c r="Q13">
        <f t="shared" si="0"/>
        <v>1.9883169536217444</v>
      </c>
      <c r="R13">
        <f t="shared" si="1"/>
        <v>0.17013161489749132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1.9666666669999999</v>
      </c>
      <c r="E14">
        <v>8.4277672999999993</v>
      </c>
      <c r="F14">
        <v>0.64889152029999997</v>
      </c>
      <c r="K14">
        <f>ABS(E20-E23)</f>
        <v>1.9931972439999996</v>
      </c>
      <c r="L14" s="1"/>
      <c r="N14">
        <f>($L$4-$L$5)*(E20/$L$4)</f>
        <v>3.9099274079384143</v>
      </c>
      <c r="O14">
        <f>SQRT(((E20/$L$4)*$M$4)^2+((E20/$L$4)*$M$5)^2+(($L$4-$L$5)*$H$11)^2+(((($L$5-$L$4)*E20)/($L$4^2))*$M$4)^2)</f>
        <v>0.10494315971082657</v>
      </c>
      <c r="Q14">
        <f t="shared" si="0"/>
        <v>1.8428380330453575</v>
      </c>
      <c r="R14">
        <f t="shared" si="1"/>
        <v>0.13460482991542844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1.7767928200000007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2.2833333329999999</v>
      </c>
      <c r="E15">
        <v>8.3251212740000007</v>
      </c>
      <c r="F15">
        <v>0.64244774309999997</v>
      </c>
      <c r="K15">
        <f>ABS(E26-E23)</f>
        <v>2.0444571440999999</v>
      </c>
      <c r="L15" s="1"/>
      <c r="N15">
        <f>($L$4-$L$5)*(E23/$L$4)</f>
        <v>2.0670893748930568</v>
      </c>
      <c r="O15">
        <f>SQRT(((E23/$L$4)*$M$4)^2+((E23/$L$4)*$M$5)^2+(($L$4-$L$5)*$H$11)^2+(((($L$5-$L$4)*E23)/($L$4^2))*$M$4)^2)</f>
        <v>8.4293495991502002E-2</v>
      </c>
      <c r="Q15">
        <f t="shared" si="0"/>
        <v>1.8902310814547629</v>
      </c>
      <c r="R15">
        <f t="shared" si="1"/>
        <v>0.11272090625071152</v>
      </c>
      <c r="T15">
        <f>E11*$AH$28</f>
        <v>9.2923591443582243</v>
      </c>
      <c r="U15">
        <f>(SQRT(($M$3/E11)^2+($AI$28/$AH$28^2)))/100*T15</f>
        <v>9.3534391409150035E-3</v>
      </c>
      <c r="V15">
        <f>T15-T16</f>
        <v>1.8556091446318819</v>
      </c>
      <c r="W15">
        <f>SQRT(U15^2+U16^2)</f>
        <v>1.1980163675036858E-2</v>
      </c>
      <c r="Z15" t="s">
        <v>26</v>
      </c>
      <c r="AA15">
        <f>AA14/AA13</f>
        <v>1.4563875573770497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2.9</v>
      </c>
      <c r="E16">
        <v>6.016721714</v>
      </c>
      <c r="F16">
        <v>0.62935507329999996</v>
      </c>
      <c r="K16">
        <f>ABS(E29-E26)</f>
        <v>1.9712467469000001</v>
      </c>
      <c r="L16" s="1"/>
      <c r="N16">
        <f>($L$4-$L$5)*(E26/$L$4)</f>
        <v>0.17685829343829382</v>
      </c>
      <c r="O16">
        <f>SQRT(((E26/$L$4)*$M$4)^2+((E26/$L$4)*$M$5)^2+(($L$4-$L$5)*$H$11)^2+(((($L$5-$L$4)*E26)/($L$4^2))*$M$4)^2)</f>
        <v>7.4837218277487641E-2</v>
      </c>
      <c r="Q16">
        <f t="shared" si="0"/>
        <v>1.8225433978696874</v>
      </c>
      <c r="R16">
        <f t="shared" si="1"/>
        <v>0.11023129032794549</v>
      </c>
      <c r="T16">
        <f>E14*$AH$28</f>
        <v>7.4367499997263424</v>
      </c>
      <c r="U16">
        <f>(SQRT(($M$3/E14)^2+($AI$28/$AH$28^2)))/100*T16</f>
        <v>7.4858197892997544E-3</v>
      </c>
      <c r="V16">
        <f t="shared" ref="V16:V24" si="2">T16-T17</f>
        <v>1.8074224575975437</v>
      </c>
      <c r="W16">
        <f t="shared" ref="W16:W24" si="3">SQRT(U16^2+U17^2)</f>
        <v>9.3888083089264732E-3</v>
      </c>
      <c r="X16" s="6" t="s">
        <v>83</v>
      </c>
      <c r="Y16" s="6" t="s">
        <v>84</v>
      </c>
      <c r="Z16" t="s">
        <v>27</v>
      </c>
      <c r="AA16">
        <f>ATAN(AA14/AA13)</f>
        <v>0.96909970452744743</v>
      </c>
      <c r="AB16">
        <f>(ABS(1/(1+AA15)))*AB15</f>
        <v>3.3369006803746939E-3</v>
      </c>
      <c r="AG16" t="s">
        <v>69</v>
      </c>
      <c r="AH16">
        <f>AH10/2</f>
        <v>11.776792820000001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3.016666667</v>
      </c>
      <c r="E17">
        <v>6.3794886990000004</v>
      </c>
      <c r="F17">
        <v>0.63355835989999998</v>
      </c>
      <c r="K17">
        <f>ABS(E32-E29)</f>
        <v>2.1033284019999998</v>
      </c>
      <c r="L17" s="1"/>
      <c r="N17">
        <f>($L$4-$L$5)*(E29/$L$4)</f>
        <v>-1.6456851044313936</v>
      </c>
      <c r="O17">
        <f>SQRT(((E29/$L$4)*$M$4)^2+((E29/$L$4)*$M$5)^2+(($L$4-$L$5)*$H$11)^2+(((($L$5-$L$4)*E29)/($L$4^2))*$M$4)^2)</f>
        <v>8.0934097436441935E-2</v>
      </c>
      <c r="Q17">
        <f t="shared" si="0"/>
        <v>1.9446613158121124</v>
      </c>
      <c r="R17">
        <f t="shared" si="1"/>
        <v>0.12927888962178538</v>
      </c>
      <c r="T17">
        <f>E17*$AH$28</f>
        <v>5.6293275421287987</v>
      </c>
      <c r="U17">
        <f>(SQRT(($M$3/E17)^2+($AI$28/$AH$28^2)))/100*T17</f>
        <v>5.6667648216504407E-3</v>
      </c>
      <c r="V17">
        <f t="shared" si="2"/>
        <v>1.8976642375908379</v>
      </c>
      <c r="W17">
        <f t="shared" si="3"/>
        <v>6.799097960370884E-3</v>
      </c>
      <c r="X17" s="5">
        <f>AVERAGE(V15:V24)</f>
        <v>1.8212485967407033</v>
      </c>
      <c r="Y17" s="5">
        <f>SQRT(((W15^2)+(W16^2)+(W17^2)+(W18^2)+(W19^2)+(W20^2)+(W21^2)+(W22^2)+(W23^2)+(W24^2))/($H$13-1))</f>
        <v>7.4974497573504816E-3</v>
      </c>
      <c r="Z17" t="s">
        <v>28</v>
      </c>
      <c r="AA17">
        <f>SQRT((AA14^2)+(AA13^2))</f>
        <v>2.1553173142726698</v>
      </c>
      <c r="AB17">
        <f>SQRT(((ABS(AA13*(AA13^2+AA14^2)))*AB13)^2+((ABS(AA14*(AA13^2+AA14^2)))*AB14)^2)</f>
        <v>8.2539004402219146E-2</v>
      </c>
      <c r="AG17" t="s">
        <v>70</v>
      </c>
      <c r="AH17">
        <f>(AH16)-AH15</f>
        <v>1.7767928200000007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3.3666666670000001</v>
      </c>
      <c r="E18">
        <v>6.0827309850000004</v>
      </c>
      <c r="F18">
        <v>0.63611441260000001</v>
      </c>
      <c r="K18">
        <f>ABS(E35-E32)</f>
        <v>2.0226328729999996</v>
      </c>
      <c r="N18">
        <f>($L$4-$L$5)*(E32/$L$4)</f>
        <v>-3.590346420243506</v>
      </c>
      <c r="O18">
        <f>SQRT(((E32/$L$4)*$M$4)^2+((E32/$L$4)*$M$5)^2+(($L$4-$L$5)*$H$11)^2+(((($L$5-$L$4)*E32)/($L$4^2))*$M$4)^2)</f>
        <v>0.10081023347850304</v>
      </c>
      <c r="Q18">
        <f t="shared" si="0"/>
        <v>1.8700531502702598</v>
      </c>
      <c r="R18">
        <f t="shared" si="1"/>
        <v>0.16226527080386507</v>
      </c>
      <c r="T18">
        <f>E20*$AH$28</f>
        <v>3.7316633045379608</v>
      </c>
      <c r="U18">
        <f>(SQRT(($M$3/E20)^2+($AI$28/$AH$28^2)))/100*T18</f>
        <v>3.7570612892025819E-3</v>
      </c>
      <c r="V18">
        <f t="shared" si="2"/>
        <v>1.7588180921620304</v>
      </c>
      <c r="W18">
        <f t="shared" si="3"/>
        <v>4.2504586018735592E-3</v>
      </c>
      <c r="Z18" t="s">
        <v>29</v>
      </c>
      <c r="AA18">
        <f>AA17/AA14</f>
        <v>1.2130380593684913</v>
      </c>
      <c r="AB18">
        <f>(((AB17/AA17)*100+(AB14/AA14)*100)/100)*AA18</f>
        <v>5.3281048825886197E-2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3.8833333329999999</v>
      </c>
      <c r="E19">
        <v>3.9467450660000001</v>
      </c>
      <c r="F19">
        <v>0.64718432960000005</v>
      </c>
      <c r="K19">
        <f>ABS(E38-E35)</f>
        <v>1.9603188330000005</v>
      </c>
      <c r="N19">
        <f>($L$4-$L$5)*(E35/$L$4)</f>
        <v>-5.4603995705137658</v>
      </c>
      <c r="O19">
        <f>SQRT(((E35/$L$4)*$M$4)^2+((E35/$L$4)*$M$5)^2+(($L$4-$L$5)*$H$11)^2+(((($L$5-$L$4)*E35)/($L$4^2))*$M$4)^2)</f>
        <v>0.12715075672233089</v>
      </c>
      <c r="Q19">
        <f t="shared" si="0"/>
        <v>1.8124398441860849</v>
      </c>
      <c r="R19">
        <f t="shared" si="1"/>
        <v>0.20130098880878347</v>
      </c>
      <c r="T19">
        <f>E23*$AH$28</f>
        <v>1.9728452123759304</v>
      </c>
      <c r="U19">
        <f>(SQRT(($M$3/E23)^2+($AI$28/$AH$28^2)))/100*T19</f>
        <v>1.9876842796119213E-3</v>
      </c>
      <c r="V19">
        <f t="shared" si="2"/>
        <v>1.8040503640657228</v>
      </c>
      <c r="W19">
        <f t="shared" si="3"/>
        <v>1.9968826205218749E-3</v>
      </c>
      <c r="Z19" t="s">
        <v>30</v>
      </c>
      <c r="AA19">
        <f>1/AA15</f>
        <v>0.68663041985953066</v>
      </c>
      <c r="AB19">
        <f>AB15</f>
        <v>8.1967213114754103E-3</v>
      </c>
      <c r="AG19" t="s">
        <v>72</v>
      </c>
      <c r="AH19">
        <f>AH17/AH18</f>
        <v>0.740330341666667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3.983333333</v>
      </c>
      <c r="E20">
        <v>4.2289427469999996</v>
      </c>
      <c r="F20">
        <v>0.65574552819999998</v>
      </c>
      <c r="K20">
        <f>ABS(E41-E38)</f>
        <v>2.2425796240000002</v>
      </c>
      <c r="N20">
        <f>($L$4-$L$5)*(E38/$L$4)</f>
        <v>-7.2728394146998507</v>
      </c>
      <c r="O20">
        <f>SQRT(((E38/$L$4)*$M$4)^2+((E38/$L$4)*$M$5)^2+(($L$4-$L$5)*$H$11)^2+(((($L$5-$L$4)*E38)/($L$4^2))*$M$4)^2)</f>
        <v>0.15606015878606749</v>
      </c>
      <c r="Q20">
        <f t="shared" si="0"/>
        <v>2.07340795582585</v>
      </c>
      <c r="R20">
        <f t="shared" si="1"/>
        <v>0.24684864817203939</v>
      </c>
      <c r="T20">
        <f>E26*$AH$28</f>
        <v>0.16879484831020758</v>
      </c>
      <c r="U20">
        <f>(SQRT(($M$3/E26)^2+($AI$28/$AH$28^2)))/100*T20</f>
        <v>1.9144556596053166E-4</v>
      </c>
      <c r="V20">
        <f t="shared" si="2"/>
        <v>1.7394487439715058</v>
      </c>
      <c r="W20">
        <f t="shared" si="3"/>
        <v>1.5949002943717687E-3</v>
      </c>
      <c r="Z20" t="s">
        <v>31</v>
      </c>
      <c r="AA20">
        <f>AA10*AA19</f>
        <v>8.0863041985953075</v>
      </c>
      <c r="AB20">
        <f>(((AB10/AA10)*100+(AB19/AA19)*100)/100)*AA20</f>
        <v>0.10339739288711992</v>
      </c>
      <c r="AG20" t="s">
        <v>73</v>
      </c>
      <c r="AH20">
        <f>ATAN(AH19)</f>
        <v>0.63728374972697432</v>
      </c>
      <c r="AI20">
        <f>(ABS(1/(1+AH19)))*AI19</f>
        <v>2.3941814763031501E-3</v>
      </c>
    </row>
    <row r="21" spans="2:35" x14ac:dyDescent="0.25">
      <c r="B21" s="9" t="s">
        <v>56</v>
      </c>
      <c r="C21">
        <v>4</v>
      </c>
      <c r="D21">
        <v>4.3166666669999998</v>
      </c>
      <c r="E21">
        <v>3.9869192720000002</v>
      </c>
      <c r="F21">
        <v>0.63218250939999998</v>
      </c>
      <c r="N21">
        <f>($L$4-$L$5)*(E41/$L$4)</f>
        <v>-9.3462473705257008</v>
      </c>
      <c r="O21">
        <f>SQRT(((E41/$L$4)*$M$4)^2+((E41/$L$4)*$M$5)^2+(($L$4-$L$5)*$H$11)^2+(((($L$5-$L$4)*E41)/($L$4^2))*$M$4)^2)</f>
        <v>0.19125763238111751</v>
      </c>
      <c r="T21">
        <f>E29*$AH$28</f>
        <v>-1.5706538956612983</v>
      </c>
      <c r="U21">
        <f>(SQRT(($M$3/E29)^2+($AI$28/$AH$28^2)))/100*T21</f>
        <v>-1.5833684170972991E-3</v>
      </c>
      <c r="V21">
        <f t="shared" si="2"/>
        <v>1.8559989776886587</v>
      </c>
      <c r="W21">
        <f t="shared" si="3"/>
        <v>3.796130060608372E-3</v>
      </c>
      <c r="Z21" t="s">
        <v>32</v>
      </c>
      <c r="AA21">
        <f>AA10*AA18</f>
        <v>14.285697907957584</v>
      </c>
      <c r="AB21">
        <f>(((AB10/AA10)*100+(AB18/AA18)*100)/100)*AA21</f>
        <v>0.63961025384845094</v>
      </c>
    </row>
    <row r="22" spans="2:35" x14ac:dyDescent="0.25">
      <c r="B22" s="8" t="s">
        <v>54</v>
      </c>
      <c r="C22">
        <v>5</v>
      </c>
      <c r="D22">
        <v>4.8499999999999996</v>
      </c>
      <c r="E22">
        <v>1.920700968</v>
      </c>
      <c r="F22">
        <v>0.66097123579999995</v>
      </c>
      <c r="T22">
        <f>E32*$AH$28</f>
        <v>-3.4266528733499571</v>
      </c>
      <c r="U22">
        <f>(SQRT(($M$3/E32)^2+($AI$28/$AH$28^2)))/100*T22</f>
        <v>-3.4501518651783021E-3</v>
      </c>
      <c r="V22">
        <f t="shared" si="2"/>
        <v>1.7847923990176189</v>
      </c>
      <c r="W22">
        <f t="shared" si="3"/>
        <v>6.2790335727290715E-3</v>
      </c>
      <c r="AE22">
        <v>2</v>
      </c>
      <c r="AG22" t="s">
        <v>74</v>
      </c>
      <c r="AH22">
        <f>AH18/AH17</f>
        <v>1.3507483669367817</v>
      </c>
      <c r="AI22">
        <f>SQRT((AI17*(AH18/(AH17^2)))^2)</f>
        <v>7.6021714615932615E-3</v>
      </c>
    </row>
    <row r="23" spans="2:35" x14ac:dyDescent="0.25">
      <c r="B23" s="5" t="s">
        <v>55</v>
      </c>
      <c r="C23">
        <v>5</v>
      </c>
      <c r="D23">
        <v>4.9666666670000001</v>
      </c>
      <c r="E23">
        <v>2.235745503</v>
      </c>
      <c r="F23">
        <v>0.65459372670000004</v>
      </c>
      <c r="T23">
        <f>E35*$AH$28</f>
        <v>-5.2114452723675759</v>
      </c>
      <c r="U23">
        <f>(SQRT(($M$3/E35)^2+($AI$28/$AH$28^2)))/100*T23</f>
        <v>-5.2462095568768016E-3</v>
      </c>
      <c r="V23">
        <f t="shared" si="2"/>
        <v>1.7298058384664108</v>
      </c>
      <c r="W23">
        <f t="shared" si="3"/>
        <v>8.7374255834177447E-3</v>
      </c>
      <c r="AA23" t="s">
        <v>11</v>
      </c>
      <c r="AB23" t="s">
        <v>4</v>
      </c>
      <c r="AG23" t="s">
        <v>31</v>
      </c>
      <c r="AH23">
        <f>AH22*AH16</f>
        <v>15.907483669367817</v>
      </c>
      <c r="AI23">
        <f>((SQRT((((AI19/AH19)*100)^2)+(((AI16/AH16)*100)^2)))/100)*AH23</f>
        <v>9.0542418018776563E-2</v>
      </c>
    </row>
    <row r="24" spans="2:35" x14ac:dyDescent="0.25">
      <c r="B24" s="9" t="s">
        <v>56</v>
      </c>
      <c r="C24">
        <v>5</v>
      </c>
      <c r="D24">
        <v>5.2833333329999999</v>
      </c>
      <c r="E24">
        <v>1.990310802</v>
      </c>
      <c r="F24">
        <v>0.66037166790000001</v>
      </c>
      <c r="T24">
        <f>E38*$AH$28</f>
        <v>-6.9412511108339867</v>
      </c>
      <c r="U24">
        <f>(SQRT(($M$3/E38)^2+($AI$28/$AH$28^2)))/100*T24</f>
        <v>-6.9871232357170731E-3</v>
      </c>
      <c r="V24">
        <f t="shared" si="2"/>
        <v>1.9788757122148244</v>
      </c>
      <c r="W24">
        <f t="shared" si="3"/>
        <v>1.1377110137339023E-2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15.307483669367818</v>
      </c>
      <c r="AI24">
        <f>AI23</f>
        <v>9.0542418018776563E-2</v>
      </c>
    </row>
    <row r="25" spans="2:35" x14ac:dyDescent="0.25">
      <c r="B25" s="8" t="s">
        <v>54</v>
      </c>
      <c r="C25">
        <v>6</v>
      </c>
      <c r="D25">
        <v>5.8666666669999996</v>
      </c>
      <c r="E25">
        <v>1.18629288E-2</v>
      </c>
      <c r="F25">
        <v>0.6700846681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T25">
        <f>E41*$AH$28</f>
        <v>-8.9201268230488111</v>
      </c>
      <c r="U25">
        <f>(SQRT(($M$3/E41)^2+($AI$28/$AH$28^2)))/100*T25</f>
        <v>-8.978794126498553E-3</v>
      </c>
      <c r="Z25" t="s">
        <v>34</v>
      </c>
      <c r="AA25">
        <f>AA20-AA24</f>
        <v>7.4763041985953071</v>
      </c>
      <c r="AB25">
        <f>SQRT((AB20^2)+(AB24^2))</f>
        <v>0.10339739288711992</v>
      </c>
      <c r="AG25" t="s">
        <v>76</v>
      </c>
      <c r="AH25">
        <f>AH22*AH24</f>
        <v>20.676558568310035</v>
      </c>
      <c r="AI25">
        <f>((SQRT((((AI22/AH22)*100)^2)+(((AI24/AH24)*100)^2)))/100)*AH25</f>
        <v>0.16881735537303483</v>
      </c>
    </row>
    <row r="26" spans="2:35" x14ac:dyDescent="0.25">
      <c r="B26" s="5" t="s">
        <v>55</v>
      </c>
      <c r="C26">
        <v>6</v>
      </c>
      <c r="D26">
        <v>6</v>
      </c>
      <c r="E26">
        <v>0.19128835890000001</v>
      </c>
      <c r="F26">
        <v>0.65754738749999997</v>
      </c>
      <c r="J26">
        <f>D10/4</f>
        <v>0.22500000000000001</v>
      </c>
      <c r="K26">
        <f>J26-J27</f>
        <v>-0.11250000000000002</v>
      </c>
      <c r="M26">
        <v>1</v>
      </c>
      <c r="N26">
        <f>ABS(K26)</f>
        <v>0.11250000000000002</v>
      </c>
      <c r="O26">
        <f>ABS(K27)</f>
        <v>0.125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6.2833333329999999</v>
      </c>
      <c r="E27">
        <v>6.6849617250000007E-2</v>
      </c>
      <c r="F27">
        <v>0.67327500039999999</v>
      </c>
      <c r="J27">
        <f>D12/4</f>
        <v>0.33750000000000002</v>
      </c>
      <c r="K27">
        <f t="shared" ref="K27:K46" si="4">J27-J28</f>
        <v>-0.125</v>
      </c>
      <c r="M27">
        <v>2</v>
      </c>
      <c r="N27">
        <f>ABS(K28)</f>
        <v>0.10833333324999994</v>
      </c>
      <c r="O27">
        <f>ABS(K29)</f>
        <v>0.15416666675000001</v>
      </c>
      <c r="P27" t="s">
        <v>85</v>
      </c>
      <c r="AE27">
        <v>3</v>
      </c>
      <c r="AG27" t="s">
        <v>77</v>
      </c>
      <c r="AH27">
        <f>AH24-((3/2)*AH9)</f>
        <v>13.507483669367819</v>
      </c>
      <c r="AI27">
        <f>AI24</f>
        <v>9.0542418018776563E-2</v>
      </c>
    </row>
    <row r="28" spans="2:35" x14ac:dyDescent="0.25">
      <c r="B28" s="8" t="s">
        <v>54</v>
      </c>
      <c r="C28">
        <v>7</v>
      </c>
      <c r="D28">
        <v>6.766666667</v>
      </c>
      <c r="E28">
        <v>-2.0291198769999998</v>
      </c>
      <c r="F28">
        <v>0.65102471979999998</v>
      </c>
      <c r="J28">
        <f>D13/4</f>
        <v>0.46250000000000002</v>
      </c>
      <c r="K28">
        <f t="shared" si="4"/>
        <v>-0.10833333324999994</v>
      </c>
      <c r="M28">
        <v>3</v>
      </c>
      <c r="N28">
        <f>ABS(K30)</f>
        <v>0.11666666675000004</v>
      </c>
      <c r="O28">
        <f>ABS(K31)</f>
        <v>0.12916666649999997</v>
      </c>
      <c r="P28">
        <f>H13</f>
        <v>11</v>
      </c>
      <c r="AG28" t="s">
        <v>78</v>
      </c>
      <c r="AH28">
        <f>AH27/AH24</f>
        <v>0.8824104575984606</v>
      </c>
      <c r="AI28">
        <f>SQRT((AI27/AH24)^2+((AH27*AI24/(AH24^2))^2))</f>
        <v>7.8884797363576835E-3</v>
      </c>
    </row>
    <row r="29" spans="2:35" x14ac:dyDescent="0.25">
      <c r="B29" s="5" t="s">
        <v>55</v>
      </c>
      <c r="C29">
        <v>7</v>
      </c>
      <c r="D29">
        <v>6.9333333330000002</v>
      </c>
      <c r="E29">
        <v>-1.7799583880000001</v>
      </c>
      <c r="F29">
        <v>0.65254257329999998</v>
      </c>
      <c r="J29">
        <f>D15/4</f>
        <v>0.57083333324999996</v>
      </c>
      <c r="K29">
        <f t="shared" si="4"/>
        <v>-0.15416666675000001</v>
      </c>
      <c r="M29">
        <v>4</v>
      </c>
      <c r="N29">
        <f>ABS(K32)</f>
        <v>0.10833333349999996</v>
      </c>
      <c r="O29">
        <f>ABS(K33)</f>
        <v>0.13333333324999996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7.2833333329999999</v>
      </c>
      <c r="E30">
        <v>-2.0364787849999999</v>
      </c>
      <c r="F30">
        <v>0.64742415669999998</v>
      </c>
      <c r="J30">
        <f>D16/4</f>
        <v>0.72499999999999998</v>
      </c>
      <c r="K30">
        <f t="shared" si="4"/>
        <v>-0.11666666675000004</v>
      </c>
      <c r="M30">
        <v>5</v>
      </c>
      <c r="N30">
        <f>ABS(K34)</f>
        <v>0.10833333325000005</v>
      </c>
      <c r="O30">
        <f>ABS(K35)</f>
        <v>0.14583333349999994</v>
      </c>
      <c r="P30">
        <f>P28-1</f>
        <v>10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7.7833333329999999</v>
      </c>
      <c r="E31">
        <v>-4.121457253</v>
      </c>
      <c r="F31">
        <v>0.62507920750000001</v>
      </c>
      <c r="J31">
        <f>D18/4</f>
        <v>0.84166666675000001</v>
      </c>
      <c r="K31">
        <f t="shared" si="4"/>
        <v>-0.12916666649999997</v>
      </c>
      <c r="M31">
        <v>6</v>
      </c>
      <c r="N31">
        <f>ABS(K36)</f>
        <v>0.10416666650000006</v>
      </c>
      <c r="O31">
        <f>ABS(K37)</f>
        <v>0.12083333350000003</v>
      </c>
      <c r="R31" s="6" t="s">
        <v>17</v>
      </c>
      <c r="S31" s="5">
        <f>SUM(N26:O36)</f>
        <v>2.5666666674999998</v>
      </c>
      <c r="T31" s="5">
        <f>SQRT((P26^2)*10)</f>
        <v>1.8604085572798249E-2</v>
      </c>
      <c r="V31" s="6" t="s">
        <v>14</v>
      </c>
      <c r="W31" s="5">
        <f>AVERAGE(N26:N36)</f>
        <v>0.11477272718181819</v>
      </c>
      <c r="X31" s="12">
        <f>SQRT(((P26)^2)/P28)</f>
        <v>1.7738299600786787E-3</v>
      </c>
    </row>
    <row r="32" spans="2:35" x14ac:dyDescent="0.25">
      <c r="B32" s="5" t="s">
        <v>55</v>
      </c>
      <c r="C32">
        <v>8</v>
      </c>
      <c r="D32">
        <v>7.9</v>
      </c>
      <c r="E32">
        <v>-3.8832867900000001</v>
      </c>
      <c r="F32">
        <v>0.62669172959999997</v>
      </c>
      <c r="J32">
        <f>D19/4</f>
        <v>0.97083333324999999</v>
      </c>
      <c r="K32">
        <f t="shared" si="4"/>
        <v>-0.10833333349999996</v>
      </c>
      <c r="M32">
        <v>7</v>
      </c>
      <c r="N32">
        <f>ABS(K38)</f>
        <v>0.12916666649999997</v>
      </c>
      <c r="O32">
        <f>ABS(K39)</f>
        <v>0.125</v>
      </c>
      <c r="R32" s="6" t="s">
        <v>19</v>
      </c>
      <c r="S32" s="5">
        <f>H13/S31</f>
        <v>4.28571428432282</v>
      </c>
      <c r="T32" s="5">
        <f>(H13/(S31^2))*T31</f>
        <v>3.1064335815669593E-2</v>
      </c>
      <c r="V32" s="6" t="s">
        <v>16</v>
      </c>
      <c r="W32" s="5">
        <f>AVERAGE(O26:O35)</f>
        <v>0.13041666684999997</v>
      </c>
      <c r="X32" s="12">
        <f>SQRT(((P26)^2)/P30)</f>
        <v>1.8604085572798247E-3</v>
      </c>
    </row>
    <row r="33" spans="2:42" x14ac:dyDescent="0.25">
      <c r="B33" s="9" t="s">
        <v>56</v>
      </c>
      <c r="C33">
        <v>8</v>
      </c>
      <c r="D33">
        <v>8.2166666670000001</v>
      </c>
      <c r="E33">
        <v>-4.0629962260000001</v>
      </c>
      <c r="F33">
        <v>0.60625593079999995</v>
      </c>
      <c r="J33">
        <f>D21/4</f>
        <v>1.0791666667499999</v>
      </c>
      <c r="K33">
        <f t="shared" si="4"/>
        <v>-0.13333333324999996</v>
      </c>
      <c r="M33">
        <v>8</v>
      </c>
      <c r="N33">
        <f>ABS(K40)</f>
        <v>0.10833333350000007</v>
      </c>
      <c r="O33">
        <f>ABS(K41)</f>
        <v>0.125</v>
      </c>
      <c r="P33" s="3"/>
      <c r="Q33" s="3"/>
    </row>
    <row r="34" spans="2:42" x14ac:dyDescent="0.25">
      <c r="B34" s="8" t="s">
        <v>54</v>
      </c>
      <c r="C34">
        <v>9</v>
      </c>
      <c r="D34">
        <v>8.7166666670000001</v>
      </c>
      <c r="E34">
        <v>-6.1478484690000004</v>
      </c>
      <c r="F34">
        <v>0.59856568340000005</v>
      </c>
      <c r="J34">
        <f>D22/4</f>
        <v>1.2124999999999999</v>
      </c>
      <c r="K34">
        <f t="shared" si="4"/>
        <v>-0.10833333325000005</v>
      </c>
      <c r="M34">
        <v>9</v>
      </c>
      <c r="N34">
        <f>ABS(K42)</f>
        <v>0.11249999999999982</v>
      </c>
      <c r="O34">
        <f>ABS(K43)</f>
        <v>0.125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8.8666666670000005</v>
      </c>
      <c r="E35">
        <v>-5.9059196629999997</v>
      </c>
      <c r="F35">
        <v>0.6111376758</v>
      </c>
      <c r="J35">
        <f>D24/4</f>
        <v>1.32083333325</v>
      </c>
      <c r="K35">
        <f t="shared" si="4"/>
        <v>-0.14583333349999994</v>
      </c>
      <c r="M35">
        <v>10</v>
      </c>
      <c r="N35">
        <f>ABS(K44)</f>
        <v>0.12916666575000013</v>
      </c>
      <c r="O35">
        <f>ABS(K45)</f>
        <v>0.12083333499999993</v>
      </c>
      <c r="P35" s="3"/>
      <c r="Q35" s="3"/>
    </row>
    <row r="36" spans="2:42" x14ac:dyDescent="0.25">
      <c r="B36" s="9" t="s">
        <v>56</v>
      </c>
      <c r="C36">
        <v>9</v>
      </c>
      <c r="D36">
        <v>9.1666666669999994</v>
      </c>
      <c r="E36">
        <v>-6.1551127079999999</v>
      </c>
      <c r="F36">
        <v>0.60595614679999998</v>
      </c>
      <c r="J36">
        <f>D25/4</f>
        <v>1.4666666667499999</v>
      </c>
      <c r="K36">
        <f t="shared" si="4"/>
        <v>-0.10416666650000006</v>
      </c>
      <c r="M36">
        <v>11</v>
      </c>
      <c r="N36">
        <f>ABS(K46)</f>
        <v>0.125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9.6666666669999994</v>
      </c>
      <c r="E37">
        <v>-8.1080095209999996</v>
      </c>
      <c r="F37">
        <v>0.60445722700000004</v>
      </c>
      <c r="J37">
        <f>D27/4</f>
        <v>1.57083333325</v>
      </c>
      <c r="K37">
        <f t="shared" si="4"/>
        <v>-0.12083333350000003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9.8333333330000006</v>
      </c>
      <c r="E38">
        <v>-7.8662384960000002</v>
      </c>
      <c r="F38">
        <v>0.59871084200000002</v>
      </c>
      <c r="J38">
        <f>D28/4</f>
        <v>1.69166666675</v>
      </c>
      <c r="K38">
        <f t="shared" si="4"/>
        <v>-0.12916666649999997</v>
      </c>
      <c r="Q38">
        <f>V15</f>
        <v>1.8556091446318819</v>
      </c>
      <c r="R38">
        <f t="shared" ref="Q38:R47" si="5">W15</f>
        <v>1.1980163675036858E-2</v>
      </c>
      <c r="S38">
        <f>D13/4-D10/4</f>
        <v>0.23750000000000002</v>
      </c>
      <c r="T38">
        <f>$P$26</f>
        <v>5.8831284194720748E-3</v>
      </c>
      <c r="V38">
        <f>Q38/S38</f>
        <v>7.8130911352921339</v>
      </c>
      <c r="W38">
        <f>SQRT(((1/S38)*R38)^2+((Q38/(S38^2))*T38)^2)</f>
        <v>0.20000416703653315</v>
      </c>
      <c r="Y38" s="6" t="s">
        <v>94</v>
      </c>
      <c r="Z38" s="6"/>
      <c r="AA38" s="5">
        <f>AVERAGE(V38:V47)</f>
        <v>7.4674773687680212</v>
      </c>
      <c r="AB38" s="13">
        <f>SQRT(SUM(W38^2+W39^2+W40^2+W41^2+W42^2+W43^2+W44^2+W45^2+W46^2+W47^2)/(H13^2))</f>
        <v>5.2776923078750572E-2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10.18333333</v>
      </c>
      <c r="E39">
        <v>-8.1297075680000006</v>
      </c>
      <c r="F39">
        <v>0.63761964360000001</v>
      </c>
      <c r="J39">
        <f>D30/4</f>
        <v>1.82083333325</v>
      </c>
      <c r="K39">
        <f t="shared" si="4"/>
        <v>-0.125</v>
      </c>
      <c r="Q39">
        <f t="shared" si="5"/>
        <v>1.8074224575975437</v>
      </c>
      <c r="R39">
        <f t="shared" si="5"/>
        <v>9.3888083089264732E-3</v>
      </c>
      <c r="S39">
        <f>D16/4-D13/4</f>
        <v>0.26249999999999996</v>
      </c>
      <c r="T39">
        <f t="shared" ref="T39:T47" si="6">$P$26</f>
        <v>5.8831284194720748E-3</v>
      </c>
      <c r="V39">
        <f t="shared" ref="V39:V47" si="7">Q39/S39</f>
        <v>6.8854188860858816</v>
      </c>
      <c r="W39">
        <f t="shared" ref="W39:W47" si="8">SQRT(((1/S39)*R39)^2+((Q39/(S39^2))*T39)^2)</f>
        <v>0.15840620561754049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 t="s">
        <v>54</v>
      </c>
      <c r="C40">
        <v>11</v>
      </c>
      <c r="D40">
        <v>10.66666667</v>
      </c>
      <c r="E40">
        <v>-10.33959812</v>
      </c>
      <c r="F40">
        <v>0.57604717500000002</v>
      </c>
      <c r="J40">
        <f>D31/4</f>
        <v>1.94583333325</v>
      </c>
      <c r="K40">
        <f t="shared" si="4"/>
        <v>-0.10833333350000007</v>
      </c>
      <c r="Q40">
        <f t="shared" si="5"/>
        <v>1.8976642375908379</v>
      </c>
      <c r="R40">
        <f t="shared" si="5"/>
        <v>6.799097960370884E-3</v>
      </c>
      <c r="S40">
        <f>D19/4-D16/4</f>
        <v>0.24583333325000001</v>
      </c>
      <c r="T40">
        <f t="shared" si="6"/>
        <v>5.8831284194720748E-3</v>
      </c>
      <c r="V40">
        <f t="shared" si="7"/>
        <v>7.7193121555285984</v>
      </c>
      <c r="W40">
        <f t="shared" si="8"/>
        <v>0.1867925963044309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 t="s">
        <v>55</v>
      </c>
      <c r="C41">
        <v>11</v>
      </c>
      <c r="D41">
        <v>10.78333333</v>
      </c>
      <c r="E41">
        <v>-10.10881812</v>
      </c>
      <c r="F41">
        <v>0.57039545859999996</v>
      </c>
      <c r="J41">
        <f>D33/4</f>
        <v>2.05416666675</v>
      </c>
      <c r="K41">
        <f t="shared" si="4"/>
        <v>-0.125</v>
      </c>
      <c r="Q41">
        <f t="shared" si="5"/>
        <v>1.7588180921620304</v>
      </c>
      <c r="R41">
        <f t="shared" si="5"/>
        <v>4.2504586018735592E-3</v>
      </c>
      <c r="S41">
        <f>D22/4-D19/4</f>
        <v>0.24166666674999993</v>
      </c>
      <c r="T41">
        <f t="shared" si="6"/>
        <v>5.8831284194720748E-3</v>
      </c>
      <c r="V41">
        <f t="shared" si="7"/>
        <v>7.277867965057415</v>
      </c>
      <c r="W41">
        <f t="shared" si="8"/>
        <v>0.17804312559502231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 t="s">
        <v>56</v>
      </c>
      <c r="C42">
        <v>11</v>
      </c>
      <c r="D42">
        <v>11.16666667</v>
      </c>
      <c r="E42">
        <v>-10.37235031</v>
      </c>
      <c r="F42">
        <v>0.60197690930000003</v>
      </c>
      <c r="J42">
        <f>D34/4</f>
        <v>2.17916666675</v>
      </c>
      <c r="K42">
        <f t="shared" si="4"/>
        <v>-0.11249999999999982</v>
      </c>
      <c r="Q42">
        <f t="shared" si="5"/>
        <v>1.8040503640657228</v>
      </c>
      <c r="R42">
        <f t="shared" si="5"/>
        <v>1.9968826205218749E-3</v>
      </c>
      <c r="S42">
        <f>D25/4-D22/4</f>
        <v>0.25416666674999999</v>
      </c>
      <c r="T42">
        <f t="shared" si="6"/>
        <v>5.8831284194720748E-3</v>
      </c>
      <c r="V42">
        <f t="shared" si="7"/>
        <v>7.0979030694068106</v>
      </c>
      <c r="W42">
        <f t="shared" si="8"/>
        <v>0.16448102539099985</v>
      </c>
      <c r="Y42" s="14" t="s">
        <v>96</v>
      </c>
      <c r="Z42" s="14"/>
      <c r="AA42" s="12">
        <f>$X$17*100</f>
        <v>182.12485967407034</v>
      </c>
      <c r="AB42" s="12">
        <f>$Y$17</f>
        <v>7.4974497573504816E-3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2.2916666667499999</v>
      </c>
      <c r="K43">
        <f t="shared" si="4"/>
        <v>-0.125</v>
      </c>
      <c r="Q43">
        <f t="shared" si="5"/>
        <v>1.7394487439715058</v>
      </c>
      <c r="R43">
        <f t="shared" si="5"/>
        <v>1.5949002943717687E-3</v>
      </c>
      <c r="S43">
        <f>D28/4-D25/4</f>
        <v>0.22500000000000009</v>
      </c>
      <c r="T43">
        <f t="shared" si="6"/>
        <v>5.8831284194720748E-3</v>
      </c>
      <c r="V43">
        <f t="shared" si="7"/>
        <v>7.7308833065400231</v>
      </c>
      <c r="W43">
        <f t="shared" si="8"/>
        <v>0.20226548763938473</v>
      </c>
      <c r="Y43" s="14" t="s">
        <v>97</v>
      </c>
      <c r="Z43" s="14"/>
      <c r="AA43" s="12">
        <f>$W$31</f>
        <v>0.11477272718181819</v>
      </c>
      <c r="AB43" s="12">
        <f>$X$31</f>
        <v>1.7738299600786787E-3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2.4166666667499999</v>
      </c>
      <c r="K44">
        <f t="shared" si="4"/>
        <v>-0.12916666575000013</v>
      </c>
      <c r="Q44">
        <f t="shared" si="5"/>
        <v>1.8559989776886587</v>
      </c>
      <c r="R44">
        <f t="shared" si="5"/>
        <v>3.796130060608372E-3</v>
      </c>
      <c r="S44">
        <f>D31/4-D28/4</f>
        <v>0.25416666649999997</v>
      </c>
      <c r="T44">
        <f t="shared" si="6"/>
        <v>5.8831284194720748E-3</v>
      </c>
      <c r="V44">
        <f t="shared" si="7"/>
        <v>7.3022910645470454</v>
      </c>
      <c r="W44">
        <f t="shared" si="8"/>
        <v>0.16968279319207355</v>
      </c>
      <c r="Y44" s="14" t="s">
        <v>98</v>
      </c>
      <c r="Z44" s="14"/>
      <c r="AA44" s="12">
        <f>$W$32</f>
        <v>0.13041666684999997</v>
      </c>
      <c r="AB44" s="12">
        <f>$X$32</f>
        <v>1.8604085572798247E-3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2.5458333325</v>
      </c>
      <c r="K45">
        <f t="shared" si="4"/>
        <v>-0.12083333499999993</v>
      </c>
      <c r="Q45">
        <f t="shared" si="5"/>
        <v>1.7847923990176189</v>
      </c>
      <c r="R45">
        <f t="shared" si="5"/>
        <v>6.2790335727290715E-3</v>
      </c>
      <c r="S45">
        <f>D34/4-D31/4</f>
        <v>0.23333333350000007</v>
      </c>
      <c r="T45">
        <f t="shared" si="6"/>
        <v>5.8831284194720748E-3</v>
      </c>
      <c r="V45">
        <f t="shared" si="7"/>
        <v>7.6491102760404281</v>
      </c>
      <c r="W45">
        <f t="shared" si="8"/>
        <v>0.19472849628846184</v>
      </c>
      <c r="Y45" s="14" t="s">
        <v>99</v>
      </c>
      <c r="Z45" s="14"/>
      <c r="AA45" s="5">
        <f>$S$31</f>
        <v>2.5666666674999998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J46">
        <f>D40/4</f>
        <v>2.6666666674999999</v>
      </c>
      <c r="K46">
        <f t="shared" si="4"/>
        <v>-0.125</v>
      </c>
      <c r="Q46">
        <f>V23</f>
        <v>1.7298058384664108</v>
      </c>
      <c r="R46">
        <f t="shared" si="5"/>
        <v>8.7374255834177447E-3</v>
      </c>
      <c r="S46">
        <f>D37/4-D34/4</f>
        <v>0.23749999999999982</v>
      </c>
      <c r="T46">
        <f t="shared" si="6"/>
        <v>5.8831284194720748E-3</v>
      </c>
      <c r="V46">
        <f t="shared" si="7"/>
        <v>7.2833930040691035</v>
      </c>
      <c r="W46">
        <f t="shared" si="8"/>
        <v>0.18413008017566945</v>
      </c>
      <c r="Y46" s="14" t="s">
        <v>100</v>
      </c>
      <c r="Z46" s="14"/>
      <c r="AA46" s="5">
        <f>$S$32</f>
        <v>4.28571428432282</v>
      </c>
      <c r="AB46" s="5">
        <f>$T$32</f>
        <v>3.1064335815669593E-2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J47">
        <f>D42/4</f>
        <v>2.7916666674999999</v>
      </c>
      <c r="Q47">
        <f>V24</f>
        <v>1.9788757122148244</v>
      </c>
      <c r="R47">
        <f t="shared" si="5"/>
        <v>1.1377110137339023E-2</v>
      </c>
      <c r="S47">
        <f>D40/4-D37/4</f>
        <v>0.25000000075000006</v>
      </c>
      <c r="T47">
        <f t="shared" si="6"/>
        <v>5.8831284194720748E-3</v>
      </c>
      <c r="V47">
        <f t="shared" si="7"/>
        <v>7.915502825112787</v>
      </c>
      <c r="W47">
        <f t="shared" si="8"/>
        <v>0.19175024420214731</v>
      </c>
      <c r="Y47" s="14" t="s">
        <v>92</v>
      </c>
      <c r="Z47" s="14"/>
      <c r="AA47" s="5">
        <f>$AA$38</f>
        <v>7.4674773687680212</v>
      </c>
      <c r="AB47" s="5">
        <f>$AB$38</f>
        <v>5.2776923078750572E-2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2019-09-04T11:15:16Z</dcterms:modified>
</cp:coreProperties>
</file>