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89D56E4F-96CB-4E13-8B79-ABA3A76A71B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7" i="1" l="1"/>
  <c r="AA42" i="1"/>
  <c r="V46" i="1" l="1"/>
  <c r="T46" i="1"/>
  <c r="S46" i="1"/>
  <c r="W46" i="1" s="1"/>
  <c r="R46" i="1"/>
  <c r="Q46" i="1"/>
  <c r="T45" i="1"/>
  <c r="S45" i="1"/>
  <c r="W45" i="1" s="1"/>
  <c r="R45" i="1"/>
  <c r="Q45" i="1"/>
  <c r="V45" i="1" s="1"/>
  <c r="W44" i="1"/>
  <c r="T44" i="1"/>
  <c r="S44" i="1"/>
  <c r="R44" i="1"/>
  <c r="Q44" i="1"/>
  <c r="V44" i="1" s="1"/>
  <c r="V43" i="1"/>
  <c r="T43" i="1"/>
  <c r="S43" i="1"/>
  <c r="W43" i="1" s="1"/>
  <c r="R43" i="1"/>
  <c r="Q43" i="1"/>
  <c r="AB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T19" i="1" l="1"/>
  <c r="T24" i="1"/>
  <c r="T17" i="1"/>
  <c r="T23" i="1"/>
  <c r="V23" i="1" s="1"/>
  <c r="T18" i="1"/>
  <c r="V18" i="1" s="1"/>
  <c r="T16" i="1"/>
  <c r="V16" i="1" s="1"/>
  <c r="T15" i="1"/>
  <c r="V15" i="1" s="1"/>
  <c r="T22" i="1"/>
  <c r="T20" i="1"/>
  <c r="T21" i="1"/>
  <c r="AI25" i="1"/>
  <c r="AA25" i="1"/>
  <c r="L4" i="1"/>
  <c r="AB20" i="1"/>
  <c r="U16" i="1" l="1"/>
  <c r="U24" i="1"/>
  <c r="U22" i="1"/>
  <c r="V22" i="1"/>
  <c r="V21" i="1"/>
  <c r="U21" i="1"/>
  <c r="W21" i="1" s="1"/>
  <c r="U18" i="1"/>
  <c r="W18" i="1" s="1"/>
  <c r="V20" i="1"/>
  <c r="U15" i="1"/>
  <c r="W15" i="1" s="1"/>
  <c r="U17" i="1"/>
  <c r="W17" i="1" s="1"/>
  <c r="V17" i="1"/>
  <c r="X17" i="1" s="1"/>
  <c r="U23" i="1"/>
  <c r="W23" i="1" s="1"/>
  <c r="U20" i="1"/>
  <c r="U19" i="1"/>
  <c r="V19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20" i="1" l="1"/>
  <c r="W16" i="1"/>
  <c r="W19" i="1"/>
  <c r="W22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<sst xmlns="http://schemas.openxmlformats.org/spreadsheetml/2006/main" count="160" uniqueCount="101">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</sst>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4" fontId="1" fillId="2" borderId="0" xfId="1" applyNumberFormat="1"/>
    <xf numFmtId="166" fontId="1" fillId="2" borderId="0" xfId="1" applyNumberFormat="1"/>
    <xf numFmtId="165" fontId="5" fillId="6" borderId="1" xfId="5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AA48" sqref="AA48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4" t="s">
        <v>6</v>
      </c>
      <c r="I3" s="14"/>
      <c r="J3" s="14"/>
      <c r="K3" s="14"/>
      <c r="L3">
        <f>E4-E5</f>
        <v>24.376688819999998</v>
      </c>
      <c r="M3">
        <v>0.01</v>
      </c>
      <c r="N3" t="s">
        <v>38</v>
      </c>
    </row>
    <row r="4" spans="1:35" x14ac:dyDescent="0.25">
      <c r="D4">
        <v>0</v>
      </c>
      <c r="E4">
        <v>12.191038259999999</v>
      </c>
      <c r="F4">
        <v>0.55193623430000005</v>
      </c>
      <c r="H4" s="14" t="s">
        <v>7</v>
      </c>
      <c r="I4" s="14"/>
      <c r="J4" s="14"/>
      <c r="K4" s="14"/>
      <c r="L4">
        <f>AA20</f>
        <v>6.7949908214859125</v>
      </c>
      <c r="M4">
        <f>AB20</f>
        <v>0.10547945319853509</v>
      </c>
      <c r="P4" t="s">
        <v>13</v>
      </c>
    </row>
    <row r="5" spans="1:35" x14ac:dyDescent="0.25">
      <c r="D5">
        <v>3.3333333329999999E-2</v>
      </c>
      <c r="E5">
        <v>-12.185650559999999</v>
      </c>
      <c r="F5">
        <v>0.5321109181</v>
      </c>
      <c r="H5" s="14" t="s">
        <v>8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18</v>
      </c>
      <c r="I6" s="14"/>
      <c r="J6" s="14"/>
      <c r="K6" s="14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24.376688819999998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0.2333333333</v>
      </c>
      <c r="E10">
        <v>-11.81887444</v>
      </c>
      <c r="F10">
        <v>0.60071708349999997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12.188344409999999</v>
      </c>
      <c r="AB10">
        <f>AB9</f>
        <v>0.01</v>
      </c>
      <c r="AE10" t="s">
        <v>65</v>
      </c>
      <c r="AH10">
        <f>L3</f>
        <v>24.376688819999998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0.33333333329999998</v>
      </c>
      <c r="E11">
        <v>-12.190913889999999</v>
      </c>
      <c r="F11">
        <v>0.62588732629999999</v>
      </c>
      <c r="G11" t="s">
        <v>57</v>
      </c>
      <c r="H11">
        <f>M3</f>
        <v>0.01</v>
      </c>
      <c r="K11">
        <f>ABS(E11-E14)</f>
        <v>2.2267224809999995</v>
      </c>
      <c r="L11">
        <f>SQRT((H11^2)+(H11^2))</f>
        <v>1.4142135623730951E-2</v>
      </c>
      <c r="N11">
        <f>($L$4-$L$5)*(E11/$L$4)</f>
        <v>-11.096511017609686</v>
      </c>
      <c r="O11">
        <f>SQRT(((E11/$L$4)*$M$4)^2+((E11/$L$4)*$M$5)^2+(($L$4-$L$5)*$H$11)^2+(((($L$5-$L$4)*E11)/($L$4^2))*$M$4)^2)</f>
        <v>0.26326504285047114</v>
      </c>
      <c r="Q11">
        <f>N11-N12</f>
        <v>-2.0268251229174812</v>
      </c>
      <c r="R11">
        <f>SQRT((O11^2)+(O12^2))</f>
        <v>0.34187735317669909</v>
      </c>
      <c r="T11" s="5">
        <f>AVERAGE(Q11:Q20)</f>
        <v>-2.1910823150073697</v>
      </c>
      <c r="U11" s="5">
        <f>SQRT(((R11^2)+(R12^2)+(R13^2)+(R14^2)+(R15^2)+(R16^2)+(R17^2)+(R18^2)+(R19^2)+(R20^2))/$H$13)</f>
        <v>0.20181441526049435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0.66666666669999997</v>
      </c>
      <c r="E12">
        <v>-11.818855689999999</v>
      </c>
      <c r="F12">
        <v>0.60671892979999997</v>
      </c>
      <c r="G12" t="s">
        <v>58</v>
      </c>
      <c r="H12">
        <f>L6</f>
        <v>4.1599999999999996E-3</v>
      </c>
      <c r="K12">
        <f>ABS(E14-E17)</f>
        <v>2.2386886629999996</v>
      </c>
      <c r="L12" s="1"/>
      <c r="N12">
        <f>($L$4-$L$5)*(E14/$L$4)</f>
        <v>-9.0696858946922045</v>
      </c>
      <c r="O12">
        <f>SQRT(((E14/$L$4)*$M$4)^2+((E14/$L$4)*$M$5)^2+(($L$4-$L$5)*$H$11)^2+(((($L$5-$L$4)*E14)/($L$4^2))*$M$4)^2)</f>
        <v>0.21810924287623631</v>
      </c>
      <c r="Q12">
        <f t="shared" ref="Q12:Q19" si="0">N12-N13</f>
        <v>-2.0377170766790966</v>
      </c>
      <c r="R12">
        <f t="shared" ref="R12:R19" si="1">SQRT((O12^2)+(O13^2))</f>
        <v>0.27873694368153157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1.183333333</v>
      </c>
      <c r="E13">
        <v>-9.6402042439999995</v>
      </c>
      <c r="F13">
        <v>0.59390873909999997</v>
      </c>
      <c r="G13" t="s">
        <v>39</v>
      </c>
      <c r="H13" s="4">
        <f>C39</f>
        <v>10</v>
      </c>
      <c r="K13">
        <f>ABS(E17-E20)</f>
        <v>2.4368246129999998</v>
      </c>
      <c r="L13" s="1"/>
      <c r="N13">
        <f>($L$4-$L$5)*(E17/$L$4)</f>
        <v>-7.0319688180131079</v>
      </c>
      <c r="O13">
        <f>SQRT(((E17/$L$4)*$M$4)^2+((E17/$L$4)*$M$5)^2+(($L$4-$L$5)*$H$11)^2+(((($L$5-$L$4)*E17)/($L$4^2))*$M$4)^2)</f>
        <v>0.17355875646269264</v>
      </c>
      <c r="Q13">
        <f t="shared" si="0"/>
        <v>-2.218065963727101</v>
      </c>
      <c r="R13">
        <f t="shared" si="1"/>
        <v>0.21510933856591619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1.2833333330000001</v>
      </c>
      <c r="E14">
        <v>-9.9641914089999997</v>
      </c>
      <c r="F14">
        <v>0.63093262839999997</v>
      </c>
      <c r="K14">
        <f>ABS(E20-E23)</f>
        <v>2.4008510460000005</v>
      </c>
      <c r="L14" s="1"/>
      <c r="N14">
        <f>($L$4-$L$5)*(E20/$L$4)</f>
        <v>-4.8139028542860069</v>
      </c>
      <c r="O14">
        <f>SQRT(((E20/$L$4)*$M$4)^2+((E20/$L$4)*$M$5)^2+(($L$4-$L$5)*$H$11)^2+(((($L$5-$L$4)*E20)/($L$4^2))*$M$4)^2)</f>
        <v>0.12708023289792042</v>
      </c>
      <c r="Q14">
        <f t="shared" si="0"/>
        <v>-2.1853218162283934</v>
      </c>
      <c r="R14">
        <f t="shared" si="1"/>
        <v>0.15378329594915552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2.1883444099999991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1.6333333329999999</v>
      </c>
      <c r="E15">
        <v>-9.6461685789999994</v>
      </c>
      <c r="F15">
        <v>0.60593118739999996</v>
      </c>
      <c r="K15">
        <f>ABS(E26-E23)</f>
        <v>2.3792899919999999</v>
      </c>
      <c r="L15" s="1"/>
      <c r="N15">
        <f>($L$4-$L$5)*(E23/$L$4)</f>
        <v>-2.6285810380576136</v>
      </c>
      <c r="O15">
        <f>SQRT(((E23/$L$4)*$M$4)^2+((E23/$L$4)*$M$5)^2+(($L$4-$L$5)*$H$11)^2+(((($L$5-$L$4)*E23)/($L$4^2))*$M$4)^2)</f>
        <v>8.6602058402764637E-2</v>
      </c>
      <c r="Q15">
        <f t="shared" si="0"/>
        <v>-2.1656963414345349</v>
      </c>
      <c r="R15">
        <f t="shared" si="1"/>
        <v>0.10695454350341607</v>
      </c>
      <c r="T15">
        <f>E11*$AH$28</f>
        <v>-10.47216165811378</v>
      </c>
      <c r="U15">
        <f>(SQRT(($M$3/E11)^2+($AI$28/$AH$28^2)))/100*T15</f>
        <v>-9.7593047303421495E-3</v>
      </c>
      <c r="V15">
        <f>T15-T16</f>
        <v>-1.912785046239728</v>
      </c>
      <c r="W15">
        <f>SQRT(U15^2+U16^2)</f>
        <v>1.2604548253626613E-2</v>
      </c>
      <c r="Z15" t="s">
        <v>26</v>
      </c>
      <c r="AA15">
        <f>AA14/AA13</f>
        <v>1.7937249262295076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2.1333333329999999</v>
      </c>
      <c r="E16">
        <v>-7.3353639819999996</v>
      </c>
      <c r="F16">
        <v>0.62871944749999997</v>
      </c>
      <c r="K16">
        <f>ABS(E29-E26)</f>
        <v>2.2991366430000002</v>
      </c>
      <c r="L16" s="1"/>
      <c r="N16">
        <f>($L$4-$L$5)*(E26/$L$4)</f>
        <v>-0.46288469662307846</v>
      </c>
      <c r="O16">
        <f>SQRT(((E26/$L$4)*$M$4)^2+((E26/$L$4)*$M$5)^2+(($L$4-$L$5)*$H$11)^2+(((($L$5-$L$4)*E26)/($L$4^2))*$M$4)^2)</f>
        <v>6.2764303998596713E-2</v>
      </c>
      <c r="Q16">
        <f t="shared" si="0"/>
        <v>-2.0927385198715114</v>
      </c>
      <c r="R16">
        <f t="shared" si="1"/>
        <v>9.5799167140590433E-2</v>
      </c>
      <c r="T16">
        <f>E14*$AH$28</f>
        <v>-8.5593766118740522</v>
      </c>
      <c r="U16">
        <f>(SQRT(($M$3/E14)^2+($AI$28/$AH$28^2)))/100*T16</f>
        <v>-7.976879581535817E-3</v>
      </c>
      <c r="V16">
        <f t="shared" ref="V16:V23" si="2">T16-T17</f>
        <v>-1.9230641601326743</v>
      </c>
      <c r="W16">
        <f t="shared" ref="W16:W23" si="3">SQRT(U16^2+U17^2)</f>
        <v>1.0093755716492608E-2</v>
      </c>
      <c r="X16" s="6" t="s">
        <v>83</v>
      </c>
      <c r="Y16" s="6" t="s">
        <v>84</v>
      </c>
      <c r="Z16" t="s">
        <v>27</v>
      </c>
      <c r="AA16">
        <f>ATAN(AA14/AA13)</f>
        <v>1.0622139001706754</v>
      </c>
      <c r="AB16">
        <f>(ABS(1/(1+AA15)))*AB15</f>
        <v>2.9339757950106933E-3</v>
      </c>
      <c r="AG16" t="s">
        <v>69</v>
      </c>
      <c r="AH16">
        <f>AH10/2</f>
        <v>12.188344409999999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2.25</v>
      </c>
      <c r="E17">
        <v>-7.7255027460000001</v>
      </c>
      <c r="F17">
        <v>0.62393672629999997</v>
      </c>
      <c r="K17">
        <f>ABS(E32-E29)</f>
        <v>2.5343067569999995</v>
      </c>
      <c r="L17" s="1"/>
      <c r="N17">
        <f>($L$4-$L$5)*(E29/$L$4)</f>
        <v>1.6298538232484328</v>
      </c>
      <c r="O17">
        <f>SQRT(((E29/$L$4)*$M$4)^2+((E29/$L$4)*$M$5)^2+(($L$4-$L$5)*$H$11)^2+(((($L$5-$L$4)*E29)/($L$4^2))*$M$4)^2)</f>
        <v>7.2374875256559293E-2</v>
      </c>
      <c r="Q17">
        <f t="shared" si="0"/>
        <v>-2.306796939491234</v>
      </c>
      <c r="R17">
        <f t="shared" si="1"/>
        <v>0.13154886223320636</v>
      </c>
      <c r="T17">
        <f>E17*$AH$28</f>
        <v>-6.6363124517413778</v>
      </c>
      <c r="U17">
        <f>(SQRT(($M$3/E17)^2+($AI$28/$AH$28^2)))/100*T17</f>
        <v>-6.1849249474754476E-3</v>
      </c>
      <c r="V17">
        <f t="shared" si="2"/>
        <v>-2.0932656493242234</v>
      </c>
      <c r="W17">
        <f t="shared" si="3"/>
        <v>7.4956187823650346E-3</v>
      </c>
      <c r="X17" s="5">
        <f>AVERAGE(V15:V24)</f>
        <v>-2.0678002457329203</v>
      </c>
      <c r="Y17" s="5">
        <f>SQRT(((W15^2)+(W16^2)+(W17^2)+(W18^2)+(W19^2)+(W20^2)+(W21^2)+(W22^2)+(W23^2)+(W24^2))/$H$13)</f>
        <v>7.01669487098305E-3</v>
      </c>
      <c r="Z17" t="s">
        <v>28</v>
      </c>
      <c r="AA17">
        <f>SQRT((AA14^2)+(AA13^2))</f>
        <v>2.505444323224574</v>
      </c>
      <c r="AB17">
        <f>SQRT(((ABS(AA13*(AA13^2+AA14^2)))*AB13)^2+((ABS(AA14*(AA13^2+AA14^2)))*AB14)^2)</f>
        <v>0.1373678769793614</v>
      </c>
      <c r="AG17" t="s">
        <v>70</v>
      </c>
      <c r="AH17">
        <f>(AH16)-AH15</f>
        <v>2.1883444099999991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2.5499999999999998</v>
      </c>
      <c r="E18">
        <v>-7.3654107250000003</v>
      </c>
      <c r="F18">
        <v>0.61680953380000003</v>
      </c>
      <c r="K18">
        <f>ABS(E35-E32)</f>
        <v>2.5610401270000001</v>
      </c>
      <c r="N18">
        <f>($L$4-$L$5)*(E32/$L$4)</f>
        <v>3.9366507627396667</v>
      </c>
      <c r="O18">
        <f>SQRT(((E32/$L$4)*$M$4)^2+((E32/$L$4)*$M$5)^2+(($L$4-$L$5)*$H$11)^2+(((($L$5-$L$4)*E32)/($L$4^2))*$M$4)^2)</f>
        <v>0.10984980922354205</v>
      </c>
      <c r="Q18">
        <f t="shared" si="0"/>
        <v>-2.3311304010692191</v>
      </c>
      <c r="R18">
        <f t="shared" si="1"/>
        <v>0.19179304857281199</v>
      </c>
      <c r="T18">
        <f>E20*$AH$28</f>
        <v>-4.5430468024171544</v>
      </c>
      <c r="U18">
        <f>(SQRT(($M$3/E20)^2+($AI$28/$AH$28^2)))/100*T18</f>
        <v>-4.2345016619006436E-3</v>
      </c>
      <c r="V18">
        <f t="shared" si="2"/>
        <v>-2.0623638635809911</v>
      </c>
      <c r="W18">
        <f t="shared" si="3"/>
        <v>4.8251917792161252E-3</v>
      </c>
      <c r="Z18" t="s">
        <v>29</v>
      </c>
      <c r="AA18">
        <f>AA17/AA14</f>
        <v>1.1449040250590972</v>
      </c>
      <c r="AB18">
        <f>(((AB17/AA17)*100+(AB14/AA14)*100)/100)*AA18</f>
        <v>6.8004339970394539E-2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3.0666666669999998</v>
      </c>
      <c r="E19">
        <v>-4.9465728950000001</v>
      </c>
      <c r="F19">
        <v>0.63926019010000001</v>
      </c>
      <c r="K19">
        <f>ABS(E38-E35)</f>
        <v>2.587756788000001</v>
      </c>
      <c r="N19">
        <f>($L$4-$L$5)*(E35/$L$4)</f>
        <v>6.2677811638088858</v>
      </c>
      <c r="O19">
        <f>SQRT(((E35/$L$4)*$M$4)^2+((E35/$L$4)*$M$5)^2+(($L$4-$L$5)*$H$11)^2+(((($L$5-$L$4)*E35)/($L$4^2))*$M$4)^2)</f>
        <v>0.15721829694537603</v>
      </c>
      <c r="Q19">
        <f t="shared" si="0"/>
        <v>-2.355448653647759</v>
      </c>
      <c r="R19">
        <f t="shared" si="1"/>
        <v>0.26093756455044032</v>
      </c>
      <c r="T19">
        <f>E23*$AH$28</f>
        <v>-2.4806829388361633</v>
      </c>
      <c r="U19">
        <f>(SQRT(($M$3/E23)^2+($AI$28/$AH$28^2)))/100*T19</f>
        <v>-2.3133247462419904E-3</v>
      </c>
      <c r="V19">
        <f t="shared" si="2"/>
        <v>-2.0438426234963947</v>
      </c>
      <c r="W19">
        <f t="shared" si="3"/>
        <v>2.350440631892485E-3</v>
      </c>
      <c r="Z19" t="s">
        <v>30</v>
      </c>
      <c r="AA19">
        <f>1/AA15</f>
        <v>0.55749908214859123</v>
      </c>
      <c r="AB19">
        <f>AB15</f>
        <v>8.1967213114754103E-3</v>
      </c>
      <c r="AG19" t="s">
        <v>72</v>
      </c>
      <c r="AH19">
        <f>AH17/AH18</f>
        <v>0.91181017083333304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3.1833333330000002</v>
      </c>
      <c r="E20">
        <v>-5.2886781330000003</v>
      </c>
      <c r="F20">
        <v>0.64032926889999997</v>
      </c>
      <c r="N20">
        <f>($L$4-$L$5)*(E38/$L$4)</f>
        <v>8.6232298174566449</v>
      </c>
      <c r="O20">
        <f>SQRT(((E38/$L$4)*$M$4)^2+((E38/$L$4)*$M$5)^2+(($L$4-$L$5)*$H$11)^2+(((($L$5-$L$4)*E38)/($L$4^2))*$M$4)^2)</f>
        <v>0.20825661982062124</v>
      </c>
      <c r="T20">
        <f>E26*$AH$28</f>
        <v>-0.43684031533976858</v>
      </c>
      <c r="U20">
        <f>(SQRT(($M$3/E26)^2+($AI$28/$AH$28^2)))/100*T20</f>
        <v>-4.1605261983981574E-4</v>
      </c>
      <c r="V20">
        <f t="shared" si="2"/>
        <v>-1.974989801161579</v>
      </c>
      <c r="W20">
        <f t="shared" si="3"/>
        <v>1.4950199633291187E-3</v>
      </c>
      <c r="Z20" t="s">
        <v>31</v>
      </c>
      <c r="AA20">
        <f>AA10*AA19</f>
        <v>6.7949908214859125</v>
      </c>
      <c r="AB20">
        <f>(((AB10/AA10)*100+(AB19/AA19)*100)/100)*AA20</f>
        <v>0.10547945319853509</v>
      </c>
      <c r="AG20" t="s">
        <v>73</v>
      </c>
      <c r="AH20">
        <f>ATAN(AH19)</f>
        <v>0.73930187321839613</v>
      </c>
      <c r="AI20">
        <f>(ABS(1/(1+AH19)))*AI19</f>
        <v>2.1794353488821909E-3</v>
      </c>
    </row>
    <row r="21" spans="2:35" x14ac:dyDescent="0.25">
      <c r="B21" s="9" t="s">
        <v>56</v>
      </c>
      <c r="C21">
        <v>4</v>
      </c>
      <c r="D21">
        <v>3.516666667</v>
      </c>
      <c r="E21">
        <v>-4.9466479190000001</v>
      </c>
      <c r="F21">
        <v>0.61525280500000001</v>
      </c>
      <c r="T21">
        <f>E29*$AH$28</f>
        <v>1.5381494858218103</v>
      </c>
      <c r="U21">
        <f>(SQRT(($M$3/E29)^2+($AI$28/$AH$28^2)))/100*T21</f>
        <v>1.4359613185169805E-3</v>
      </c>
      <c r="V21">
        <f t="shared" si="2"/>
        <v>-2.1770041434157053</v>
      </c>
      <c r="W21">
        <f t="shared" si="3"/>
        <v>3.7490878475860065E-3</v>
      </c>
      <c r="Z21" t="s">
        <v>32</v>
      </c>
      <c r="AA21">
        <f>AA10*AA18</f>
        <v>13.954484573815545</v>
      </c>
      <c r="AB21">
        <f>(((AB10/AA10)*100+(AB18/AA18)*100)/100)*AA21</f>
        <v>0.84030935718448874</v>
      </c>
    </row>
    <row r="22" spans="2:35" x14ac:dyDescent="0.25">
      <c r="B22" s="8" t="s">
        <v>54</v>
      </c>
      <c r="C22">
        <v>5</v>
      </c>
      <c r="D22">
        <v>4.0333333329999999</v>
      </c>
      <c r="E22">
        <v>-2.5818267050000001</v>
      </c>
      <c r="F22">
        <v>0.6378722631</v>
      </c>
      <c r="T22">
        <f>E32*$AH$28</f>
        <v>3.7151536292375158</v>
      </c>
      <c r="U22">
        <f>(SQRT(($M$3/E32)^2+($AI$28/$AH$28^2)))/100*T22</f>
        <v>3.4631885280244348E-3</v>
      </c>
      <c r="V22">
        <f t="shared" si="2"/>
        <v>-2.199968473640022</v>
      </c>
      <c r="W22">
        <f t="shared" si="3"/>
        <v>6.5104552314405022E-3</v>
      </c>
      <c r="AE22">
        <v>2</v>
      </c>
      <c r="AG22" t="s">
        <v>74</v>
      </c>
      <c r="AH22">
        <f>AH18/AH17</f>
        <v>1.0967195058660812</v>
      </c>
      <c r="AI22">
        <f>SQRT((AI17*(AH18/(AH17^2)))^2)</f>
        <v>5.0116403106130877E-3</v>
      </c>
    </row>
    <row r="23" spans="2:35" x14ac:dyDescent="0.25">
      <c r="B23" s="5" t="s">
        <v>55</v>
      </c>
      <c r="C23">
        <v>5</v>
      </c>
      <c r="D23">
        <v>4.1333333330000004</v>
      </c>
      <c r="E23">
        <v>-2.8878270869999998</v>
      </c>
      <c r="F23">
        <v>0.66883803880000003</v>
      </c>
      <c r="T23">
        <f>E35*$AH$28</f>
        <v>5.9151221028775378</v>
      </c>
      <c r="U23">
        <f>(SQRT(($M$3/E35)^2+($AI$28/$AH$28^2)))/100*T23</f>
        <v>5.5129259508858771E-3</v>
      </c>
      <c r="V23">
        <f t="shared" si="2"/>
        <v>-2.2229184506049595</v>
      </c>
      <c r="W23">
        <f t="shared" si="3"/>
        <v>9.3762150402760813E-3</v>
      </c>
      <c r="AA23" t="s">
        <v>11</v>
      </c>
      <c r="AB23" t="s">
        <v>4</v>
      </c>
      <c r="AG23" t="s">
        <v>31</v>
      </c>
      <c r="AH23">
        <f>AH22*AH16</f>
        <v>13.367195058660812</v>
      </c>
      <c r="AI23">
        <f>((SQRT((((AI19/AH19)*100)^2)+(((AI16/AH16)*100)^2)))/100)*AH23</f>
        <v>6.2060336223810908E-2</v>
      </c>
    </row>
    <row r="24" spans="2:35" x14ac:dyDescent="0.25">
      <c r="B24" s="9" t="s">
        <v>56</v>
      </c>
      <c r="C24">
        <v>5</v>
      </c>
      <c r="D24">
        <v>4.4333333330000002</v>
      </c>
      <c r="E24">
        <v>-2.5818267050000001</v>
      </c>
      <c r="F24">
        <v>0.6378722631</v>
      </c>
      <c r="T24">
        <f>E38*$AH$28</f>
        <v>8.1380405534824973</v>
      </c>
      <c r="U24">
        <f>(SQRT(($M$3/E38)^2+($AI$28/$AH$28^2)))/100*T24</f>
        <v>7.5842637046418969E-3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12.767195058660812</v>
      </c>
      <c r="AI24">
        <f>AI23</f>
        <v>6.2060336223810908E-2</v>
      </c>
    </row>
    <row r="25" spans="2:35" x14ac:dyDescent="0.25">
      <c r="B25" s="8" t="s">
        <v>54</v>
      </c>
      <c r="C25">
        <v>6</v>
      </c>
      <c r="D25">
        <v>4.9333333330000002</v>
      </c>
      <c r="E25">
        <v>-0.21447002630000001</v>
      </c>
      <c r="F25">
        <v>0.66316301089999996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6.1849908214859122</v>
      </c>
      <c r="AB25">
        <f>SQRT((AB20^2)+(AB24^2))</f>
        <v>0.10547945319853509</v>
      </c>
      <c r="AG25" t="s">
        <v>76</v>
      </c>
      <c r="AH25">
        <f>AH22*AH24</f>
        <v>14.00203185603036</v>
      </c>
      <c r="AI25">
        <f>((SQRT((((AI22/AH22)*100)^2)+(((AI24/AH24)*100)^2)))/100)*AH25</f>
        <v>9.3416111442788441E-2</v>
      </c>
    </row>
    <row r="26" spans="2:35" x14ac:dyDescent="0.25">
      <c r="B26" s="5" t="s">
        <v>55</v>
      </c>
      <c r="C26">
        <v>6</v>
      </c>
      <c r="D26">
        <v>5.0333333329999999</v>
      </c>
      <c r="E26">
        <v>-0.50853709499999999</v>
      </c>
      <c r="F26">
        <v>0.66408197049999995</v>
      </c>
      <c r="J26">
        <f>D10/4</f>
        <v>5.8333333325E-2</v>
      </c>
      <c r="K26">
        <f>J26-J27</f>
        <v>-0.10833333334999999</v>
      </c>
      <c r="M26">
        <v>1</v>
      </c>
      <c r="N26">
        <f>ABS(K26)</f>
        <v>0.10833333334999999</v>
      </c>
      <c r="O26">
        <f>ABS(K27)</f>
        <v>0.12916666657500001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5.35</v>
      </c>
      <c r="E27">
        <v>-0.2465667785</v>
      </c>
      <c r="F27">
        <v>0.657916587</v>
      </c>
      <c r="J27">
        <f>D12/4</f>
        <v>0.16666666667499999</v>
      </c>
      <c r="K27">
        <f t="shared" ref="K27:K44" si="4">J27-J28</f>
        <v>-0.12916666657500001</v>
      </c>
      <c r="M27">
        <v>2</v>
      </c>
      <c r="N27">
        <f>ABS(K28)</f>
        <v>0.11249999999999999</v>
      </c>
      <c r="O27">
        <f>ABS(K29)</f>
        <v>0.125</v>
      </c>
      <c r="P27" t="s">
        <v>85</v>
      </c>
      <c r="AE27">
        <v>3</v>
      </c>
      <c r="AG27" t="s">
        <v>77</v>
      </c>
      <c r="AH27">
        <f>AH24-((3/2)*AH9)</f>
        <v>10.967195058660813</v>
      </c>
      <c r="AI27">
        <f>AI24</f>
        <v>6.2060336223810908E-2</v>
      </c>
    </row>
    <row r="28" spans="2:35" x14ac:dyDescent="0.25">
      <c r="B28" s="8" t="s">
        <v>54</v>
      </c>
      <c r="C28">
        <v>7</v>
      </c>
      <c r="D28">
        <v>5.8666666669999996</v>
      </c>
      <c r="E28">
        <v>2.0792364010000002</v>
      </c>
      <c r="F28">
        <v>0.6506484521</v>
      </c>
      <c r="J28">
        <f>D13/4</f>
        <v>0.29583333325</v>
      </c>
      <c r="K28">
        <f t="shared" si="4"/>
        <v>-0.11249999999999999</v>
      </c>
      <c r="M28">
        <v>3</v>
      </c>
      <c r="N28">
        <f>ABS(K30)</f>
        <v>0.10416666674999997</v>
      </c>
      <c r="O28">
        <f>ABS(K31)</f>
        <v>0.12916666674999999</v>
      </c>
      <c r="P28">
        <f>H13</f>
        <v>10</v>
      </c>
      <c r="AG28" t="s">
        <v>78</v>
      </c>
      <c r="AH28">
        <f>AH27/AH24</f>
        <v>0.85901366809783775</v>
      </c>
      <c r="AI28">
        <f>SQRT((AI27/AH24)^2+((AH27*AI24/(AH24^2))^2))</f>
        <v>6.4081339623462217E-3</v>
      </c>
    </row>
    <row r="29" spans="2:35" x14ac:dyDescent="0.25">
      <c r="B29" s="5" t="s">
        <v>55</v>
      </c>
      <c r="C29">
        <v>7</v>
      </c>
      <c r="D29">
        <v>6</v>
      </c>
      <c r="E29">
        <v>1.7905995480000001</v>
      </c>
      <c r="F29">
        <v>0.67828407319999995</v>
      </c>
      <c r="J29">
        <f>D15/4</f>
        <v>0.40833333324999999</v>
      </c>
      <c r="K29">
        <f t="shared" si="4"/>
        <v>-0.125</v>
      </c>
      <c r="M29">
        <v>4</v>
      </c>
      <c r="N29">
        <f>ABS(K32)</f>
        <v>0.11250000000000004</v>
      </c>
      <c r="O29">
        <f>ABS(K33)</f>
        <v>0.12916666649999997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6.3</v>
      </c>
      <c r="E30">
        <v>2.0846164919999999</v>
      </c>
      <c r="F30">
        <v>0.66132509169999998</v>
      </c>
      <c r="J30">
        <f>D16/4</f>
        <v>0.53333333324999999</v>
      </c>
      <c r="K30">
        <f t="shared" si="4"/>
        <v>-0.10416666674999997</v>
      </c>
      <c r="M30">
        <v>5</v>
      </c>
      <c r="N30">
        <f>ABS(K34)</f>
        <v>0.10000000000000009</v>
      </c>
      <c r="O30">
        <f>ABS(K35)</f>
        <v>0.125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6.8333333329999997</v>
      </c>
      <c r="E31">
        <v>4.6723899879999999</v>
      </c>
      <c r="F31">
        <v>0.64789157330000002</v>
      </c>
      <c r="J31">
        <f>D18/4</f>
        <v>0.63749999999999996</v>
      </c>
      <c r="K31">
        <f t="shared" si="4"/>
        <v>-0.12916666674999999</v>
      </c>
      <c r="M31">
        <v>6</v>
      </c>
      <c r="N31">
        <f>ABS(K36)</f>
        <v>0.10416666674999986</v>
      </c>
      <c r="O31">
        <f>ABS(K37)</f>
        <v>0.12916666674999999</v>
      </c>
      <c r="R31" s="6" t="s">
        <v>17</v>
      </c>
      <c r="S31" s="5">
        <f>SUM(N26:O36)</f>
        <v>2.2249999999250001</v>
      </c>
      <c r="T31" s="5">
        <f>SQRT((P26^2)*10)</f>
        <v>1.8604085572798249E-2</v>
      </c>
      <c r="V31" s="6" t="s">
        <v>14</v>
      </c>
      <c r="W31" s="5">
        <f>AVERAGE(N26:N36)</f>
        <v>0.10541666668500002</v>
      </c>
      <c r="X31" s="11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6.9666666670000001</v>
      </c>
      <c r="E32">
        <v>4.3249063049999998</v>
      </c>
      <c r="F32">
        <v>0.66501763840000006</v>
      </c>
      <c r="J32">
        <f>D19/4</f>
        <v>0.76666666674999995</v>
      </c>
      <c r="K32">
        <f t="shared" si="4"/>
        <v>-0.11250000000000004</v>
      </c>
      <c r="M32">
        <v>7</v>
      </c>
      <c r="N32">
        <f>ABS(K38)</f>
        <v>0.10833333325000005</v>
      </c>
      <c r="O32">
        <f>ABS(K39)</f>
        <v>0.13333333324999996</v>
      </c>
      <c r="R32" s="6" t="s">
        <v>19</v>
      </c>
      <c r="S32" s="5">
        <f>H13/S31</f>
        <v>4.4943820226234061</v>
      </c>
      <c r="T32" s="5">
        <f>(H13/(S31^2))*T31</f>
        <v>3.7579266403842855E-2</v>
      </c>
      <c r="V32" s="6" t="s">
        <v>16</v>
      </c>
      <c r="W32" s="5">
        <f>AVERAGE(O26:O35)</f>
        <v>0.13009259256388883</v>
      </c>
      <c r="X32" s="11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7.25</v>
      </c>
      <c r="E33">
        <v>4.6616799320000002</v>
      </c>
      <c r="F33">
        <v>0.64257831610000005</v>
      </c>
      <c r="J33">
        <f>D21/4</f>
        <v>0.87916666674999999</v>
      </c>
      <c r="K33">
        <f t="shared" si="4"/>
        <v>-0.12916666649999997</v>
      </c>
      <c r="M33">
        <v>8</v>
      </c>
      <c r="N33">
        <f>ABS(K40)</f>
        <v>0.10416666675000008</v>
      </c>
      <c r="O33">
        <f>ABS(K41)</f>
        <v>0.13333333324999996</v>
      </c>
      <c r="P33" s="3"/>
      <c r="Q33" s="3"/>
    </row>
    <row r="34" spans="2:42" x14ac:dyDescent="0.25">
      <c r="B34" s="8" t="s">
        <v>54</v>
      </c>
      <c r="C34">
        <v>9</v>
      </c>
      <c r="D34">
        <v>7.7833333329999999</v>
      </c>
      <c r="E34">
        <v>7.1531631720000002</v>
      </c>
      <c r="F34">
        <v>0.6134055262</v>
      </c>
      <c r="J34">
        <f>D22/4</f>
        <v>1.00833333325</v>
      </c>
      <c r="K34">
        <f t="shared" si="4"/>
        <v>-0.10000000000000009</v>
      </c>
      <c r="M34">
        <v>9</v>
      </c>
      <c r="N34">
        <f>ABS(K42)</f>
        <v>9.1666666750000125E-2</v>
      </c>
      <c r="O34">
        <f>ABS(K43)</f>
        <v>0.13749999999999973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7.9</v>
      </c>
      <c r="E35">
        <v>6.8859464319999999</v>
      </c>
      <c r="F35">
        <v>0.65166766180000002</v>
      </c>
      <c r="J35">
        <f>D24/4</f>
        <v>1.1083333332500001</v>
      </c>
      <c r="K35">
        <f t="shared" si="4"/>
        <v>-0.125</v>
      </c>
      <c r="M35">
        <v>10</v>
      </c>
      <c r="N35">
        <f>ABS(K44)</f>
        <v>0.10833333325000005</v>
      </c>
      <c r="P35" s="3"/>
      <c r="Q35" s="3"/>
    </row>
    <row r="36" spans="2:42" x14ac:dyDescent="0.25">
      <c r="B36" s="9" t="s">
        <v>56</v>
      </c>
      <c r="C36">
        <v>9</v>
      </c>
      <c r="D36">
        <v>8.15</v>
      </c>
      <c r="E36">
        <v>7.1050765230000001</v>
      </c>
      <c r="F36">
        <v>0.62424924930000003</v>
      </c>
      <c r="J36">
        <f>D25/4</f>
        <v>1.2333333332500001</v>
      </c>
      <c r="K36">
        <f t="shared" si="4"/>
        <v>-0.10416666674999986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8.6999999999999993</v>
      </c>
      <c r="E37">
        <v>9.8372269249999995</v>
      </c>
      <c r="F37">
        <v>0.61571127930000003</v>
      </c>
      <c r="J37">
        <f>D27/4</f>
        <v>1.3374999999999999</v>
      </c>
      <c r="K37">
        <f t="shared" si="4"/>
        <v>-0.12916666674999999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8.8166666669999998</v>
      </c>
      <c r="E38">
        <v>9.4737032200000009</v>
      </c>
      <c r="F38">
        <v>0.63288746949999997</v>
      </c>
      <c r="J38">
        <f>D28/4</f>
        <v>1.4666666667499999</v>
      </c>
      <c r="K38">
        <f t="shared" si="4"/>
        <v>-0.10833333325000005</v>
      </c>
      <c r="Q38">
        <f>V15</f>
        <v>-1.912785046239728</v>
      </c>
      <c r="R38">
        <f t="shared" ref="Q38:R46" si="5">W15</f>
        <v>1.2604548253626613E-2</v>
      </c>
      <c r="S38">
        <f>D13/4-D10/4</f>
        <v>0.23749999992499998</v>
      </c>
      <c r="T38">
        <f>$P$26</f>
        <v>5.8831284194720748E-3</v>
      </c>
      <c r="V38">
        <f>Q38/S38</f>
        <v>-8.0538317761842766</v>
      </c>
      <c r="W38">
        <f>SQRT(((1/S38)*R38)^2+((Q38/(S38^2))*T38)^2)</f>
        <v>0.20644046306388045</v>
      </c>
      <c r="Y38" s="6" t="s">
        <v>94</v>
      </c>
      <c r="Z38" s="6"/>
      <c r="AA38" s="5">
        <f>AVERAGE(V38:V47)</f>
        <v>-8.7972572111402503</v>
      </c>
      <c r="AB38" s="12">
        <f>SQRT(SUM(W38^2+W39^2+W40^2+W41^2+W42^2+W43^2+W44^2+W45^2+W46^2+W47^2)/(H13^2))</f>
        <v>6.6927767372617311E-2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9.1333333329999995</v>
      </c>
      <c r="E39">
        <v>9.7570936489999998</v>
      </c>
      <c r="F39">
        <v>0.63734860059999998</v>
      </c>
      <c r="J39">
        <f>D30/4</f>
        <v>1.575</v>
      </c>
      <c r="K39">
        <f t="shared" si="4"/>
        <v>-0.13333333324999996</v>
      </c>
      <c r="Q39">
        <f t="shared" si="5"/>
        <v>-1.9230641601326743</v>
      </c>
      <c r="R39">
        <f t="shared" si="5"/>
        <v>1.0093755716492608E-2</v>
      </c>
      <c r="S39">
        <f>D16/4-D13/4</f>
        <v>0.23749999999999999</v>
      </c>
      <c r="T39">
        <f t="shared" ref="T39:T46" si="6">$P$26</f>
        <v>5.8831284194720748E-3</v>
      </c>
      <c r="V39">
        <f t="shared" ref="V39:V46" si="7">Q39/S39</f>
        <v>-8.0971122531902076</v>
      </c>
      <c r="W39">
        <f t="shared" ref="W39:W46" si="8">SQRT(((1/S39)*R39)^2+((Q39/(S39^2))*T39)^2)</f>
        <v>0.20502737816159078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1.7083333332499999</v>
      </c>
      <c r="K40">
        <f t="shared" si="4"/>
        <v>-0.10416666675000008</v>
      </c>
      <c r="Q40">
        <f t="shared" si="5"/>
        <v>-2.0932656493242234</v>
      </c>
      <c r="R40">
        <f t="shared" si="5"/>
        <v>7.4956187823650346E-3</v>
      </c>
      <c r="S40">
        <f>D19/4-D16/4</f>
        <v>0.23333333349999996</v>
      </c>
      <c r="T40">
        <f t="shared" si="6"/>
        <v>5.8831284194720748E-3</v>
      </c>
      <c r="V40">
        <f t="shared" si="7"/>
        <v>-8.9711384906958607</v>
      </c>
      <c r="W40">
        <f t="shared" si="8"/>
        <v>0.2284627243725815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1.8125</v>
      </c>
      <c r="K41">
        <f t="shared" si="4"/>
        <v>-0.13333333324999996</v>
      </c>
      <c r="Q41">
        <f t="shared" si="5"/>
        <v>-2.0623638635809911</v>
      </c>
      <c r="R41">
        <f t="shared" si="5"/>
        <v>4.8251917792161252E-3</v>
      </c>
      <c r="S41">
        <f>D22/4-D19/4</f>
        <v>0.24166666650000002</v>
      </c>
      <c r="T41">
        <f t="shared" si="6"/>
        <v>5.8831284194720748E-3</v>
      </c>
      <c r="V41">
        <f t="shared" si="7"/>
        <v>-8.5339194413930102</v>
      </c>
      <c r="W41">
        <f t="shared" si="8"/>
        <v>0.20870681319116513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1.94583333325</v>
      </c>
      <c r="K42">
        <f t="shared" si="4"/>
        <v>-9.1666666750000125E-2</v>
      </c>
      <c r="Q42">
        <f t="shared" si="5"/>
        <v>-2.0438426234963947</v>
      </c>
      <c r="R42">
        <f t="shared" si="5"/>
        <v>2.350440631892485E-3</v>
      </c>
      <c r="S42">
        <f>D25/4-D22/4</f>
        <v>0.22500000000000009</v>
      </c>
      <c r="T42">
        <f t="shared" si="6"/>
        <v>5.8831284194720748E-3</v>
      </c>
      <c r="V42">
        <f t="shared" si="7"/>
        <v>-9.0837449933173069</v>
      </c>
      <c r="W42">
        <f t="shared" si="8"/>
        <v>0.23774445341093345</v>
      </c>
      <c r="Y42" s="13" t="s">
        <v>96</v>
      </c>
      <c r="Z42" s="13"/>
      <c r="AA42" s="11">
        <f>ABS($X$17*100)</f>
        <v>206.78002457329202</v>
      </c>
      <c r="AB42" s="11">
        <f>$Y$17</f>
        <v>7.01669487098305E-3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2.0375000000000001</v>
      </c>
      <c r="K43">
        <f t="shared" si="4"/>
        <v>-0.13749999999999973</v>
      </c>
      <c r="Q43">
        <f t="shared" si="5"/>
        <v>-1.974989801161579</v>
      </c>
      <c r="R43">
        <f t="shared" si="5"/>
        <v>1.4950199633291187E-3</v>
      </c>
      <c r="S43">
        <f>D28/4-D25/4</f>
        <v>0.23333333349999985</v>
      </c>
      <c r="T43">
        <f t="shared" si="6"/>
        <v>5.8831284194720748E-3</v>
      </c>
      <c r="V43">
        <f t="shared" si="7"/>
        <v>-8.4642419989323141</v>
      </c>
      <c r="W43">
        <f t="shared" si="8"/>
        <v>0.21350854231850788</v>
      </c>
      <c r="Y43" s="13" t="s">
        <v>97</v>
      </c>
      <c r="Z43" s="13"/>
      <c r="AA43" s="11">
        <f>$W$31</f>
        <v>0.10541666668500002</v>
      </c>
      <c r="AB43" s="11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2.1749999999999998</v>
      </c>
      <c r="K44">
        <f t="shared" si="4"/>
        <v>-0.10833333325000005</v>
      </c>
      <c r="Q44">
        <f t="shared" si="5"/>
        <v>-2.1770041434157053</v>
      </c>
      <c r="R44">
        <f t="shared" si="5"/>
        <v>3.7490878475860065E-3</v>
      </c>
      <c r="S44">
        <f>D31/4-D28/4</f>
        <v>0.24166666650000002</v>
      </c>
      <c r="T44">
        <f t="shared" si="6"/>
        <v>5.8831284194720748E-3</v>
      </c>
      <c r="V44">
        <f t="shared" si="7"/>
        <v>-9.0082930134500163</v>
      </c>
      <c r="W44">
        <f t="shared" si="8"/>
        <v>0.21984574092986217</v>
      </c>
      <c r="Y44" s="13" t="s">
        <v>98</v>
      </c>
      <c r="Z44" s="13"/>
      <c r="AA44" s="11">
        <f>$W$32</f>
        <v>0.13009259256388883</v>
      </c>
      <c r="AB44" s="11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2.2833333332499999</v>
      </c>
      <c r="Q45">
        <f t="shared" si="5"/>
        <v>-2.199968473640022</v>
      </c>
      <c r="R45">
        <f t="shared" si="5"/>
        <v>6.5104552314405022E-3</v>
      </c>
      <c r="S45">
        <f>D34/4-D31/4</f>
        <v>0.23750000000000004</v>
      </c>
      <c r="T45">
        <f t="shared" si="6"/>
        <v>5.8831284194720748E-3</v>
      </c>
      <c r="V45">
        <f t="shared" si="7"/>
        <v>-9.2630251521685114</v>
      </c>
      <c r="W45">
        <f t="shared" si="8"/>
        <v>0.23108666520175294</v>
      </c>
      <c r="Y45" s="13" t="s">
        <v>99</v>
      </c>
      <c r="Z45" s="13"/>
      <c r="AA45" s="5">
        <f>$S$31</f>
        <v>2.2249999999250001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-2.2229184506049595</v>
      </c>
      <c r="R46">
        <f t="shared" si="5"/>
        <v>9.3762150402760813E-3</v>
      </c>
      <c r="S46">
        <f>D37/4-D34/4</f>
        <v>0.22916666674999986</v>
      </c>
      <c r="T46">
        <f t="shared" si="6"/>
        <v>5.8831284194720748E-3</v>
      </c>
      <c r="V46">
        <f t="shared" si="7"/>
        <v>-9.7000077809307363</v>
      </c>
      <c r="W46">
        <f t="shared" si="8"/>
        <v>0.25235578902140088</v>
      </c>
      <c r="Y46" s="13" t="s">
        <v>100</v>
      </c>
      <c r="Z46" s="13"/>
      <c r="AA46" s="5">
        <f>$S$32</f>
        <v>4.4943820226234061</v>
      </c>
      <c r="AB46" s="5">
        <f>$T$32</f>
        <v>3.7579266403842855E-2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3" t="s">
        <v>92</v>
      </c>
      <c r="Z47" s="13"/>
      <c r="AA47" s="5">
        <f>ABS($AA$38)</f>
        <v>8.7972572111402503</v>
      </c>
      <c r="AB47" s="5">
        <f>$AB$38</f>
        <v>6.6927767372617311E-2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2019-09-04T13:45:12Z</dcterms:modified>
</cp:coreProperties>
</file>