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B32B14A0-0E36-4A9D-A482-C78324FED50F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7" i="1" l="1"/>
  <c r="AA42" i="1"/>
  <c r="V46" i="1"/>
  <c r="T46" i="1"/>
  <c r="S46" i="1"/>
  <c r="W46" i="1" s="1"/>
  <c r="R46" i="1"/>
  <c r="Q46" i="1"/>
  <c r="T45" i="1"/>
  <c r="S45" i="1"/>
  <c r="W45" i="1" s="1"/>
  <c r="R45" i="1"/>
  <c r="Q45" i="1"/>
  <c r="V45" i="1" s="1"/>
  <c r="AA44" i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AA38" i="1" s="1"/>
  <c r="W32" i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S32" i="1"/>
  <c r="AA46" i="1" s="1"/>
  <c r="AA45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0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4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H20" i="1"/>
  <c r="AI20" i="1"/>
  <c r="AB18" i="1"/>
  <c r="AB21" i="1" s="1"/>
  <c r="AB16" i="1"/>
  <c r="AA19" i="1"/>
  <c r="AA20" i="1" s="1"/>
  <c r="AH25" i="1" l="1"/>
  <c r="T19" i="1"/>
  <c r="T24" i="1"/>
  <c r="T17" i="1"/>
  <c r="T23" i="1"/>
  <c r="V23" i="1" s="1"/>
  <c r="T18" i="1"/>
  <c r="V18" i="1" s="1"/>
  <c r="T16" i="1"/>
  <c r="V16" i="1" s="1"/>
  <c r="T15" i="1"/>
  <c r="V15" i="1" s="1"/>
  <c r="T22" i="1"/>
  <c r="T20" i="1"/>
  <c r="T21" i="1"/>
  <c r="AI25" i="1"/>
  <c r="AA25" i="1"/>
  <c r="L4" i="1"/>
  <c r="AB20" i="1"/>
  <c r="U16" i="1" l="1"/>
  <c r="U24" i="1"/>
  <c r="U22" i="1"/>
  <c r="V22" i="1"/>
  <c r="V21" i="1"/>
  <c r="U21" i="1"/>
  <c r="W21" i="1" s="1"/>
  <c r="U18" i="1"/>
  <c r="W18" i="1" s="1"/>
  <c r="V20" i="1"/>
  <c r="U15" i="1"/>
  <c r="W15" i="1" s="1"/>
  <c r="U17" i="1"/>
  <c r="W17" i="1" s="1"/>
  <c r="V17" i="1"/>
  <c r="X17" i="1" s="1"/>
  <c r="U23" i="1"/>
  <c r="W23" i="1" s="1"/>
  <c r="U20" i="1"/>
  <c r="U19" i="1"/>
  <c r="V19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20" i="1" l="1"/>
  <c r="W16" i="1"/>
  <c r="W19" i="1"/>
  <c r="W22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Q12" i="1"/>
  <c r="T11" i="1" l="1"/>
  <c r="R12" i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<sst xmlns="http://schemas.openxmlformats.org/spreadsheetml/2006/main" count="160" uniqueCount="101">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</sst>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AA48" sqref="AA48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24.338892690000002</v>
      </c>
      <c r="M3">
        <v>0.01</v>
      </c>
      <c r="N3" t="s">
        <v>38</v>
      </c>
    </row>
    <row r="4" spans="1:35" x14ac:dyDescent="0.25">
      <c r="D4">
        <v>3.3333333329999999E-2</v>
      </c>
      <c r="E4">
        <v>12.17137046</v>
      </c>
      <c r="F4">
        <v>0.53499464549999998</v>
      </c>
      <c r="H4" s="11" t="s">
        <v>7</v>
      </c>
      <c r="I4" s="11"/>
      <c r="J4" s="11"/>
      <c r="K4" s="11"/>
      <c r="L4">
        <f>AA20</f>
        <v>6.8435546125018343</v>
      </c>
      <c r="M4">
        <f>AB20</f>
        <v>0.10537311481741987</v>
      </c>
      <c r="P4" t="s">
        <v>13</v>
      </c>
    </row>
    <row r="5" spans="1:35" x14ac:dyDescent="0.25">
      <c r="D5">
        <v>0.05</v>
      </c>
      <c r="E5">
        <v>-12.167522229999999</v>
      </c>
      <c r="F5">
        <v>0.54611367879999995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24.338892690000002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0.83333333330000003</v>
      </c>
      <c r="E10">
        <v>-10.508091220000001</v>
      </c>
      <c r="F10">
        <v>0.61260984009999997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12.169446345000001</v>
      </c>
      <c r="AB10">
        <f>AB9</f>
        <v>0.01</v>
      </c>
      <c r="AE10" t="s">
        <v>65</v>
      </c>
      <c r="AH10">
        <f>L3</f>
        <v>24.338892690000002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0.93333333330000001</v>
      </c>
      <c r="E11">
        <v>-10.861189339999999</v>
      </c>
      <c r="F11">
        <v>0.62777432430000002</v>
      </c>
      <c r="G11" t="s">
        <v>57</v>
      </c>
      <c r="H11">
        <f>M3</f>
        <v>0.01</v>
      </c>
      <c r="K11">
        <f>ABS(E11-E14)</f>
        <v>2.3780964359999999</v>
      </c>
      <c r="L11">
        <f>SQRT((H11^2)+(H11^2))</f>
        <v>1.4142135623730951E-2</v>
      </c>
      <c r="N11">
        <f>($L$4-$L$5)*(E11/$L$4)</f>
        <v>-9.8930776096870954</v>
      </c>
      <c r="O11">
        <f>SQRT(((E11/$L$4)*$M$4)^2+((E11/$L$4)*$M$5)^2+(($L$4-$L$5)*$H$11)^2+(((($L$5-$L$4)*E11)/($L$4^2))*$M$4)^2)</f>
        <v>0.23464193780359541</v>
      </c>
      <c r="Q11">
        <f>N11-N12</f>
        <v>-2.1661248937096858</v>
      </c>
      <c r="R11">
        <f>SQRT((O11^2)+(O12^2))</f>
        <v>0.30026430914373936</v>
      </c>
      <c r="T11" s="5">
        <f>AVERAGE(Q11:Q20)</f>
        <v>-2.2957438975110107</v>
      </c>
      <c r="U11" s="5">
        <f>SQRT(((R11^2)+(R12^2)+(R13^2)+(R14^2)+(R15^2)+(R16^2)+(R17^2)+(R18^2)+(R19^2)+(R20^2))/$H$13)</f>
        <v>0.20322408785261839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1.266666667</v>
      </c>
      <c r="E12">
        <v>-10.50474406</v>
      </c>
      <c r="F12">
        <v>0.60923008850000004</v>
      </c>
      <c r="G12" t="s">
        <v>58</v>
      </c>
      <c r="H12">
        <f>L6</f>
        <v>4.1599999999999996E-3</v>
      </c>
      <c r="K12">
        <f>ABS(E14-E17)</f>
        <v>2.2838543899999992</v>
      </c>
      <c r="L12" s="1"/>
      <c r="N12">
        <f>($L$4-$L$5)*(E14/$L$4)</f>
        <v>-7.7269527159774096</v>
      </c>
      <c r="O12">
        <f>SQRT(((E14/$L$4)*$M$4)^2+((E14/$L$4)*$M$5)^2+(($L$4-$L$5)*$H$11)^2+(((($L$5-$L$4)*E14)/($L$4^2))*$M$4)^2)</f>
        <v>0.18735478742039327</v>
      </c>
      <c r="Q12">
        <f t="shared" ref="Q12:Q19" si="0">N12-N13</f>
        <v>-2.080283109169569</v>
      </c>
      <c r="R12">
        <f t="shared" ref="R12:R19" si="1">SQRT((O12^2)+(O13^2))</f>
        <v>0.23591940975385092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1.8</v>
      </c>
      <c r="E13">
        <v>-8.2308660010000008</v>
      </c>
      <c r="F13">
        <v>0.63521485219999996</v>
      </c>
      <c r="G13" t="s">
        <v>39</v>
      </c>
      <c r="H13" s="4">
        <f>C39</f>
        <v>10</v>
      </c>
      <c r="K13">
        <f>ABS(E17-E20)</f>
        <v>2.5663361410000003</v>
      </c>
      <c r="L13" s="1"/>
      <c r="N13">
        <f>($L$4-$L$5)*(E17/$L$4)</f>
        <v>-5.6466696068078406</v>
      </c>
      <c r="O13">
        <f>SQRT(((E17/$L$4)*$M$4)^2+((E17/$L$4)*$M$5)^2+(($L$4-$L$5)*$H$11)^2+(((($L$5-$L$4)*E17)/($L$4^2))*$M$4)^2)</f>
        <v>0.14337416618507204</v>
      </c>
      <c r="Q13">
        <f t="shared" si="0"/>
        <v>-2.337585859216583</v>
      </c>
      <c r="R13">
        <f t="shared" si="1"/>
        <v>0.17368621014174043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1.95</v>
      </c>
      <c r="E14">
        <v>-8.4830929039999994</v>
      </c>
      <c r="F14">
        <v>0.643163661</v>
      </c>
      <c r="K14">
        <f>ABS(E20-E23)</f>
        <v>2.512651119</v>
      </c>
      <c r="L14" s="1"/>
      <c r="N14">
        <f>($L$4-$L$5)*(E20/$L$4)</f>
        <v>-3.3090837475912576</v>
      </c>
      <c r="O14">
        <f>SQRT(((E20/$L$4)*$M$4)^2+((E20/$L$4)*$M$5)^2+(($L$4-$L$5)*$H$11)^2+(((($L$5-$L$4)*E20)/($L$4^2))*$M$4)^2)</f>
        <v>9.8034422853078312E-2</v>
      </c>
      <c r="Q14">
        <f t="shared" si="0"/>
        <v>-2.2886860497668229</v>
      </c>
      <c r="R14">
        <f t="shared" si="1"/>
        <v>0.11849407978256304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2.1694463450000008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2.2833333329999999</v>
      </c>
      <c r="E15">
        <v>-8.2780196060000009</v>
      </c>
      <c r="F15">
        <v>0.62198909879999997</v>
      </c>
      <c r="K15">
        <f>ABS(E26-E23)</f>
        <v>2.4587868850000003</v>
      </c>
      <c r="L15" s="1"/>
      <c r="N15">
        <f>($L$4-$L$5)*(E23/$L$4)</f>
        <v>-1.0203976978244349</v>
      </c>
      <c r="O15">
        <f>SQRT(((E23/$L$4)*$M$4)^2+((E23/$L$4)*$M$5)^2+(($L$4-$L$5)*$H$11)^2+(((($L$5-$L$4)*E23)/($L$4^2))*$M$4)^2)</f>
        <v>6.6558987968419817E-2</v>
      </c>
      <c r="Q15">
        <f t="shared" si="0"/>
        <v>-2.2396230023723889</v>
      </c>
      <c r="R15">
        <f t="shared" si="1"/>
        <v>9.5357297674813324E-2</v>
      </c>
      <c r="T15">
        <f>E11*$AH$28</f>
        <v>-9.3412833615291042</v>
      </c>
      <c r="U15">
        <f>(SQRT(($M$3/E11)^2+($AI$28/$AH$28^2)))/100*T15</f>
        <v>-8.732521344132058E-3</v>
      </c>
      <c r="V15">
        <f>T15-T16</f>
        <v>-2.0453075601864494</v>
      </c>
      <c r="W15">
        <f>SQRT(U15^2+U16^2)</f>
        <v>1.1080572823845163E-2</v>
      </c>
      <c r="Z15" t="s">
        <v>26</v>
      </c>
      <c r="AA15">
        <f>AA14/AA13</f>
        <v>1.7782347090163941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2.7833333329999999</v>
      </c>
      <c r="E16">
        <v>-5.8596105300000003</v>
      </c>
      <c r="F16">
        <v>0.62709255379999995</v>
      </c>
      <c r="K16">
        <f>ABS(E29-E26)</f>
        <v>2.499066944</v>
      </c>
      <c r="L16" s="1"/>
      <c r="N16">
        <f>($L$4-$L$5)*(E26/$L$4)</f>
        <v>1.219225304547954</v>
      </c>
      <c r="O16">
        <f>SQRT(((E26/$L$4)*$M$4)^2+((E26/$L$4)*$M$5)^2+(($L$4-$L$5)*$H$11)^2+(((($L$5-$L$4)*E26)/($L$4^2))*$M$4)^2)</f>
        <v>6.8285542689962606E-2</v>
      </c>
      <c r="Q16">
        <f t="shared" si="0"/>
        <v>-2.276312699728293</v>
      </c>
      <c r="R16">
        <f t="shared" si="1"/>
        <v>0.1222170476697966</v>
      </c>
      <c r="T16">
        <f>E14*$AH$28</f>
        <v>-7.2959758013426548</v>
      </c>
      <c r="U16">
        <f>(SQRT(($M$3/E14)^2+($AI$28/$AH$28^2)))/100*T16</f>
        <v>-6.8207158772971913E-3</v>
      </c>
      <c r="V16">
        <f t="shared" ref="V16:V23" si="2">T16-T17</f>
        <v>-1.964253669245231</v>
      </c>
      <c r="W16">
        <f t="shared" ref="W16:W23" si="3">SQRT(U16^2+U17^2)</f>
        <v>8.4480762231661666E-3</v>
      </c>
      <c r="X16" s="6" t="s">
        <v>83</v>
      </c>
      <c r="Y16" s="6" t="s">
        <v>84</v>
      </c>
      <c r="Z16" t="s">
        <v>27</v>
      </c>
      <c r="AA16">
        <f>ATAN(AA14/AA13)</f>
        <v>1.0585166712474663</v>
      </c>
      <c r="AB16">
        <f>(ABS(1/(1+AA15)))*AB15</f>
        <v>2.9503343561557388E-3</v>
      </c>
      <c r="AG16" t="s">
        <v>69</v>
      </c>
      <c r="AH16">
        <f>AH10/2</f>
        <v>12.169446345000001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2.9</v>
      </c>
      <c r="E17">
        <v>-6.1992385140000001</v>
      </c>
      <c r="F17">
        <v>0.64555533030000001</v>
      </c>
      <c r="K17">
        <f>ABS(E32-E29)</f>
        <v>2.6235149580000003</v>
      </c>
      <c r="L17" s="1"/>
      <c r="N17">
        <f>($L$4-$L$5)*(E29/$L$4)</f>
        <v>3.4955380042762467</v>
      </c>
      <c r="O17">
        <f>SQRT(((E29/$L$4)*$M$4)^2+((E29/$L$4)*$M$5)^2+(($L$4-$L$5)*$H$11)^2+(((($L$5-$L$4)*E29)/($L$4^2))*$M$4)^2)</f>
        <v>0.10136119277444711</v>
      </c>
      <c r="Q17">
        <f t="shared" si="0"/>
        <v>-2.3896680443717404</v>
      </c>
      <c r="R17">
        <f t="shared" si="1"/>
        <v>0.17963416877838903</v>
      </c>
      <c r="T17">
        <f>E17*$AH$28</f>
        <v>-5.3317221320974237</v>
      </c>
      <c r="U17">
        <f>(SQRT(($M$3/E17)^2+($AI$28/$AH$28^2)))/100*T17</f>
        <v>-4.9847594519306067E-3</v>
      </c>
      <c r="V17">
        <f t="shared" si="2"/>
        <v>-2.2072051543863531</v>
      </c>
      <c r="W17">
        <f t="shared" si="3"/>
        <v>5.7780642038277753E-3</v>
      </c>
      <c r="X17" s="5">
        <f>AVERAGE(V15:V24)</f>
        <v>-2.1676969612724855</v>
      </c>
      <c r="Y17" s="5">
        <f>SQRT(((W15^2)+(W16^2)+(W17^2)+(W18^2)+(W19^2)+(W20^2)+(W21^2)+(W22^2)+(W23^2)+(W24^2))/$H$13)</f>
        <v>7.1506585626508155E-3</v>
      </c>
      <c r="Z17" t="s">
        <v>28</v>
      </c>
      <c r="AA17">
        <f>SQRT((AA14^2)+(AA13^2))</f>
        <v>2.4889550907627607</v>
      </c>
      <c r="AB17">
        <f>SQRT(((ABS(AA13*(AA13^2+AA14^2)))*AB13)^2+((ABS(AA14*(AA13^2+AA14^2)))*AB14)^2)</f>
        <v>0.13439497617175222</v>
      </c>
      <c r="AG17" t="s">
        <v>70</v>
      </c>
      <c r="AH17">
        <f>(AH16)-AH15</f>
        <v>2.1694463450000008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3.2166666670000001</v>
      </c>
      <c r="E18">
        <v>-5.8563122380000001</v>
      </c>
      <c r="F18">
        <v>0.61362242259999999</v>
      </c>
      <c r="K18">
        <f>ABS(E35-E32)</f>
        <v>2.6739016879999999</v>
      </c>
      <c r="N18">
        <f>($L$4-$L$5)*(E32/$L$4)</f>
        <v>5.8852060486479871</v>
      </c>
      <c r="O18">
        <f>SQRT(((E32/$L$4)*$M$4)^2+((E32/$L$4)*$M$5)^2+(($L$4-$L$5)*$H$11)^2+(((($L$5-$L$4)*E32)/($L$4^2))*$M$4)^2)</f>
        <v>0.14830489942022862</v>
      </c>
      <c r="Q18">
        <f t="shared" si="0"/>
        <v>-2.4355635549630641</v>
      </c>
      <c r="R18">
        <f t="shared" si="1"/>
        <v>0.24915545015383775</v>
      </c>
      <c r="T18">
        <f>E20*$AH$28</f>
        <v>-3.1245169777110706</v>
      </c>
      <c r="U18">
        <f>(SQRT(($M$3/E20)^2+($AI$28/$AH$28^2)))/100*T18</f>
        <v>-2.9220197038939319E-3</v>
      </c>
      <c r="V18">
        <f t="shared" si="2"/>
        <v>-2.16103277058258</v>
      </c>
      <c r="W18">
        <f t="shared" si="3"/>
        <v>3.0588835919982734E-3</v>
      </c>
      <c r="Z18" t="s">
        <v>29</v>
      </c>
      <c r="AA18">
        <f>AA17/AA14</f>
        <v>1.1472766295876102</v>
      </c>
      <c r="AB18">
        <f>(((AB17/AA17)*100+(AB14/AA14)*100)/100)*AA18</f>
        <v>6.723731278434926E-2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3.733333333</v>
      </c>
      <c r="E19">
        <v>-3.3268438200000001</v>
      </c>
      <c r="F19">
        <v>0.63164208560000001</v>
      </c>
      <c r="K19">
        <f>ABS(E38-E35)</f>
        <v>2.6873881090000005</v>
      </c>
      <c r="N19">
        <f>($L$4-$L$5)*(E35/$L$4)</f>
        <v>8.3207696036110512</v>
      </c>
      <c r="O19">
        <f>SQRT(((E35/$L$4)*$M$4)^2+((E35/$L$4)*$M$5)^2+(($L$4-$L$5)*$H$11)^2+(((($L$5-$L$4)*E35)/($L$4^2))*$M$4)^2)</f>
        <v>0.20021012748938899</v>
      </c>
      <c r="Q19">
        <f t="shared" si="0"/>
        <v>-2.4478478643009502</v>
      </c>
      <c r="R19">
        <f t="shared" si="1"/>
        <v>0.32341774094685838</v>
      </c>
      <c r="T19">
        <f>E23*$AH$28</f>
        <v>-0.96348420712849059</v>
      </c>
      <c r="U19">
        <f>(SQRT(($M$3/E23)^2+($AI$28/$AH$28^2)))/100*T19</f>
        <v>-9.0474840671419621E-4</v>
      </c>
      <c r="V19">
        <f t="shared" si="2"/>
        <v>-2.1147062535599321</v>
      </c>
      <c r="W19">
        <f t="shared" si="3"/>
        <v>1.4085654604416079E-3</v>
      </c>
      <c r="Z19" t="s">
        <v>30</v>
      </c>
      <c r="AA19">
        <f>1/AA15</f>
        <v>0.56235546125018343</v>
      </c>
      <c r="AB19">
        <f>AB15</f>
        <v>8.1967213114754103E-3</v>
      </c>
      <c r="AG19" t="s">
        <v>72</v>
      </c>
      <c r="AH19">
        <f>AH17/AH18</f>
        <v>0.90393597708333373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3.8333333330000001</v>
      </c>
      <c r="E20">
        <v>-3.6329023729999999</v>
      </c>
      <c r="F20">
        <v>0.63648810430000002</v>
      </c>
      <c r="N20">
        <f>($L$4-$L$5)*(E38/$L$4)</f>
        <v>10.768617467912001</v>
      </c>
      <c r="O20">
        <f>SQRT(((E38/$L$4)*$M$4)^2+((E38/$L$4)*$M$5)^2+(($L$4-$L$5)*$H$11)^2+(((($L$5-$L$4)*E38)/($L$4^2))*$M$4)^2)</f>
        <v>0.2539979133966494</v>
      </c>
      <c r="T20">
        <f>E26*$AH$28</f>
        <v>1.1512220464314418</v>
      </c>
      <c r="U20">
        <f>(SQRT(($M$3/E26)^2+($AI$28/$AH$28^2)))/100*T20</f>
        <v>1.0795772213682551E-3</v>
      </c>
      <c r="V20">
        <f t="shared" si="2"/>
        <v>-2.1493495539535994</v>
      </c>
      <c r="W20">
        <f t="shared" si="3"/>
        <v>3.2698817834311629E-3</v>
      </c>
      <c r="Z20" t="s">
        <v>31</v>
      </c>
      <c r="AA20">
        <f>AA10*AA19</f>
        <v>6.8435546125018343</v>
      </c>
      <c r="AB20">
        <f>(((AB10/AA10)*100+(AB19/AA19)*100)/100)*AA20</f>
        <v>0.10537311481741987</v>
      </c>
      <c r="AG20" t="s">
        <v>73</v>
      </c>
      <c r="AH20">
        <f>ATAN(AH19)</f>
        <v>0.73498542377524001</v>
      </c>
      <c r="AI20">
        <f>(ABS(1/(1+AH19)))*AI19</f>
        <v>2.1884489377892013E-3</v>
      </c>
    </row>
    <row r="21" spans="2:35" x14ac:dyDescent="0.25">
      <c r="B21" s="9" t="s">
        <v>56</v>
      </c>
      <c r="C21">
        <v>4</v>
      </c>
      <c r="D21">
        <v>4.1833333330000002</v>
      </c>
      <c r="E21">
        <v>-3.3200843170000001</v>
      </c>
      <c r="F21">
        <v>0.63833642160000004</v>
      </c>
      <c r="T21">
        <f>E29*$AH$28</f>
        <v>3.3005716003850409</v>
      </c>
      <c r="U21">
        <f>(SQRT(($M$3/E29)^2+($AI$28/$AH$28^2)))/100*T21</f>
        <v>3.0865255386466122E-3</v>
      </c>
      <c r="V21">
        <f t="shared" si="2"/>
        <v>-2.2563824143671658</v>
      </c>
      <c r="W21">
        <f t="shared" si="3"/>
        <v>6.0429711713990654E-3</v>
      </c>
      <c r="Z21" t="s">
        <v>32</v>
      </c>
      <c r="AA21">
        <f>AA10*AA18</f>
        <v>13.961721386638864</v>
      </c>
      <c r="AB21">
        <f>(((AB10/AA10)*100+(AB18/AA18)*100)/100)*AA21</f>
        <v>0.82971363660699715</v>
      </c>
    </row>
    <row r="22" spans="2:35" x14ac:dyDescent="0.25">
      <c r="B22" s="8" t="s">
        <v>54</v>
      </c>
      <c r="C22">
        <v>5</v>
      </c>
      <c r="D22">
        <v>4.75</v>
      </c>
      <c r="E22">
        <v>-0.82095220530000002</v>
      </c>
      <c r="F22">
        <v>0.64304887200000005</v>
      </c>
      <c r="T22">
        <f>E32*$AH$28</f>
        <v>5.5569540147522067</v>
      </c>
      <c r="U22">
        <f>(SQRT(($M$3/E32)^2+($AI$28/$AH$28^2)))/100*T22</f>
        <v>5.1952729165696803E-3</v>
      </c>
      <c r="V22">
        <f t="shared" si="2"/>
        <v>-2.2997180664635195</v>
      </c>
      <c r="W22">
        <f t="shared" si="3"/>
        <v>8.9965029665119121E-3</v>
      </c>
      <c r="AE22">
        <v>2</v>
      </c>
      <c r="AG22" t="s">
        <v>74</v>
      </c>
      <c r="AH22">
        <f>AH18/AH17</f>
        <v>1.1062730385249511</v>
      </c>
      <c r="AI22">
        <f>SQRT((AI17*(AH18/(AH17^2)))^2)</f>
        <v>5.0993334823634488E-3</v>
      </c>
    </row>
    <row r="23" spans="2:35" x14ac:dyDescent="0.25">
      <c r="B23" s="5" t="s">
        <v>55</v>
      </c>
      <c r="C23">
        <v>5</v>
      </c>
      <c r="D23">
        <v>4.8833333330000004</v>
      </c>
      <c r="E23">
        <v>-1.120251254</v>
      </c>
      <c r="F23">
        <v>0.65458922659999996</v>
      </c>
      <c r="T23">
        <f>E35*$AH$28</f>
        <v>7.8566720812157262</v>
      </c>
      <c r="U23">
        <f>(SQRT(($M$3/E35)^2+($AI$28/$AH$28^2)))/100*T23</f>
        <v>7.3448080266821942E-3</v>
      </c>
      <c r="V23">
        <f t="shared" si="2"/>
        <v>-2.3113172087075382</v>
      </c>
      <c r="W23">
        <f t="shared" si="3"/>
        <v>1.201234982455218E-2</v>
      </c>
      <c r="AA23" t="s">
        <v>11</v>
      </c>
      <c r="AB23" t="s">
        <v>4</v>
      </c>
      <c r="AG23" t="s">
        <v>31</v>
      </c>
      <c r="AH23">
        <f>AH22*AH16</f>
        <v>13.462730385249511</v>
      </c>
      <c r="AI23">
        <f>((SQRT((((AI19/AH19)*100)^2)+(((AI16/AH16)*100)^2)))/100)*AH23</f>
        <v>6.303442894788519E-2</v>
      </c>
    </row>
    <row r="24" spans="2:35" x14ac:dyDescent="0.25">
      <c r="B24" s="9" t="s">
        <v>56</v>
      </c>
      <c r="C24">
        <v>5</v>
      </c>
      <c r="D24">
        <v>5.1666666670000003</v>
      </c>
      <c r="E24">
        <v>-0.82095220530000002</v>
      </c>
      <c r="F24">
        <v>0.64304887200000005</v>
      </c>
      <c r="T24">
        <f>E38*$AH$28</f>
        <v>10.167989289923264</v>
      </c>
      <c r="U24">
        <f>(SQRT(($M$3/E38)^2+($AI$28/$AH$28^2)))/100*T24</f>
        <v>9.5052797622481172E-3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12.862730385249511</v>
      </c>
      <c r="AI24">
        <f>AI23</f>
        <v>6.303442894788519E-2</v>
      </c>
    </row>
    <row r="25" spans="2:35" x14ac:dyDescent="0.25">
      <c r="B25" s="8" t="s">
        <v>54</v>
      </c>
      <c r="C25">
        <v>6</v>
      </c>
      <c r="D25">
        <v>5.733333333</v>
      </c>
      <c r="E25">
        <v>1.6445616000000001</v>
      </c>
      <c r="F25">
        <v>0.65128770079999998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6.233554612501834</v>
      </c>
      <c r="AB25">
        <f>SQRT((AB20^2)+(AB24^2))</f>
        <v>0.10537311481741987</v>
      </c>
      <c r="AG25" t="s">
        <v>76</v>
      </c>
      <c r="AH25">
        <f>AH22*AH24</f>
        <v>14.229691827017191</v>
      </c>
      <c r="AI25">
        <f>((SQRT((((AI22/AH22)*100)^2)+(((AI24/AH24)*100)^2)))/100)*AH25</f>
        <v>9.5733782178965582E-2</v>
      </c>
    </row>
    <row r="26" spans="2:35" x14ac:dyDescent="0.25">
      <c r="B26" s="5" t="s">
        <v>55</v>
      </c>
      <c r="C26">
        <v>6</v>
      </c>
      <c r="D26">
        <v>5.85</v>
      </c>
      <c r="E26">
        <v>1.3385356310000001</v>
      </c>
      <c r="F26">
        <v>0.66286063910000004</v>
      </c>
      <c r="J26">
        <f>D10/4</f>
        <v>0.20833333332500001</v>
      </c>
      <c r="K26">
        <f>J26-J27</f>
        <v>-0.10833333342499998</v>
      </c>
      <c r="M26">
        <v>1</v>
      </c>
      <c r="N26">
        <f>ABS(K26)</f>
        <v>0.10833333342499998</v>
      </c>
      <c r="O26">
        <f>ABS(K27)</f>
        <v>0.13333333325000002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6.1666666670000003</v>
      </c>
      <c r="E27">
        <v>1.661395191</v>
      </c>
      <c r="F27">
        <v>0.65456970130000003</v>
      </c>
      <c r="J27">
        <f>D12/4</f>
        <v>0.31666666674999999</v>
      </c>
      <c r="K27">
        <f t="shared" ref="K27:K44" si="4">J27-J28</f>
        <v>-0.13333333325000002</v>
      </c>
      <c r="M27">
        <v>2</v>
      </c>
      <c r="N27">
        <f>ABS(K28)</f>
        <v>0.12083333324999995</v>
      </c>
      <c r="O27">
        <f>ABS(K29)</f>
        <v>0.125</v>
      </c>
      <c r="P27" t="s">
        <v>85</v>
      </c>
      <c r="AE27">
        <v>3</v>
      </c>
      <c r="AG27" t="s">
        <v>77</v>
      </c>
      <c r="AH27">
        <f>AH24-((3/2)*AH9)</f>
        <v>11.062730385249512</v>
      </c>
      <c r="AI27">
        <f>AI24</f>
        <v>6.303442894788519E-2</v>
      </c>
    </row>
    <row r="28" spans="2:35" x14ac:dyDescent="0.25">
      <c r="B28" s="8" t="s">
        <v>54</v>
      </c>
      <c r="C28">
        <v>7</v>
      </c>
      <c r="D28">
        <v>6.733333333</v>
      </c>
      <c r="E28">
        <v>4.1335707480000003</v>
      </c>
      <c r="F28">
        <v>0.64932210710000005</v>
      </c>
      <c r="J28">
        <f>D13/4</f>
        <v>0.45</v>
      </c>
      <c r="K28">
        <f t="shared" si="4"/>
        <v>-0.12083333324999995</v>
      </c>
      <c r="M28">
        <v>3</v>
      </c>
      <c r="N28">
        <f>ABS(K30)</f>
        <v>0.10833333350000007</v>
      </c>
      <c r="O28">
        <f>ABS(K31)</f>
        <v>0.12916666649999997</v>
      </c>
      <c r="P28">
        <f>H13</f>
        <v>10</v>
      </c>
      <c r="AG28" t="s">
        <v>78</v>
      </c>
      <c r="AH28">
        <f>AH27/AH24</f>
        <v>0.8600608155431626</v>
      </c>
      <c r="AI28">
        <f>SQRT((AI27/AH24)^2+((AH27*AI24/(AH24^2))^2))</f>
        <v>6.463718181857878E-3</v>
      </c>
    </row>
    <row r="29" spans="2:35" x14ac:dyDescent="0.25">
      <c r="B29" s="5" t="s">
        <v>55</v>
      </c>
      <c r="C29">
        <v>7</v>
      </c>
      <c r="D29">
        <v>6.85</v>
      </c>
      <c r="E29">
        <v>3.837602575</v>
      </c>
      <c r="F29">
        <v>0.65411925019999995</v>
      </c>
      <c r="J29">
        <f>D15/4</f>
        <v>0.57083333324999996</v>
      </c>
      <c r="K29">
        <f t="shared" si="4"/>
        <v>-0.125</v>
      </c>
      <c r="M29">
        <v>4</v>
      </c>
      <c r="N29">
        <f>ABS(K32)</f>
        <v>0.11250000000000004</v>
      </c>
      <c r="O29">
        <f>ABS(K33)</f>
        <v>0.14166666674999995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7.1166666669999996</v>
      </c>
      <c r="E30">
        <v>4.13022358</v>
      </c>
      <c r="F30">
        <v>0.65270185879999998</v>
      </c>
      <c r="J30">
        <f>D16/4</f>
        <v>0.69583333324999996</v>
      </c>
      <c r="K30">
        <f t="shared" si="4"/>
        <v>-0.10833333350000007</v>
      </c>
      <c r="M30">
        <v>5</v>
      </c>
      <c r="N30">
        <f>ABS(K34)</f>
        <v>0.10416666675000008</v>
      </c>
      <c r="O30">
        <f>ABS(K35)</f>
        <v>0.14166666649999993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7.7</v>
      </c>
      <c r="E31">
        <v>6.8275880280000001</v>
      </c>
      <c r="F31">
        <v>0.61272811189999998</v>
      </c>
      <c r="J31">
        <f>D18/4</f>
        <v>0.80416666675000004</v>
      </c>
      <c r="K31">
        <f t="shared" si="4"/>
        <v>-0.12916666649999997</v>
      </c>
      <c r="M31">
        <v>6</v>
      </c>
      <c r="N31">
        <f>ABS(K36)</f>
        <v>0.10833333350000007</v>
      </c>
      <c r="O31">
        <f>ABS(K37)</f>
        <v>0.14166666649999993</v>
      </c>
      <c r="R31" s="6" t="s">
        <v>17</v>
      </c>
      <c r="S31" s="5">
        <f>SUM(N26:O36)</f>
        <v>2.3249999991750001</v>
      </c>
      <c r="T31" s="5">
        <f>SQRT((P26^2)*10)</f>
        <v>1.8604085572798249E-2</v>
      </c>
      <c r="V31" s="6" t="s">
        <v>14</v>
      </c>
      <c r="W31" s="5">
        <f>AVERAGE(N26:N36)</f>
        <v>0.10833333329250001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7.8</v>
      </c>
      <c r="E32">
        <v>6.4611175330000004</v>
      </c>
      <c r="F32">
        <v>0.64477506259999995</v>
      </c>
      <c r="J32">
        <f>D19/4</f>
        <v>0.93333333325000001</v>
      </c>
      <c r="K32">
        <f t="shared" si="4"/>
        <v>-0.11250000000000004</v>
      </c>
      <c r="M32">
        <v>7</v>
      </c>
      <c r="N32">
        <f>ABS(K38)</f>
        <v>9.5833333499999895E-2</v>
      </c>
      <c r="O32">
        <f>ABS(K39)</f>
        <v>0.14583333325000014</v>
      </c>
      <c r="R32" s="6" t="s">
        <v>19</v>
      </c>
      <c r="S32" s="5">
        <f>H13/S31</f>
        <v>4.3010752703433921</v>
      </c>
      <c r="T32" s="5">
        <f>(H13/(S31^2))*T31</f>
        <v>3.4416160177594912E-2</v>
      </c>
      <c r="V32" s="6" t="s">
        <v>16</v>
      </c>
      <c r="W32" s="5">
        <f>AVERAGE(O26:O35)</f>
        <v>0.13796296291666665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8.1333333329999995</v>
      </c>
      <c r="E33">
        <v>6.7938719699999996</v>
      </c>
      <c r="F33">
        <v>0.59607373129999996</v>
      </c>
      <c r="J33">
        <f>D21/4</f>
        <v>1.0458333332500001</v>
      </c>
      <c r="K33">
        <f t="shared" si="4"/>
        <v>-0.14166666674999995</v>
      </c>
      <c r="M33">
        <v>8</v>
      </c>
      <c r="N33">
        <f>ABS(K40)</f>
        <v>0.10833333324999983</v>
      </c>
      <c r="O33">
        <f>ABS(K41)</f>
        <v>0.13750000000000018</v>
      </c>
      <c r="P33" s="3"/>
      <c r="Q33" s="3"/>
    </row>
    <row r="34" spans="2:42" x14ac:dyDescent="0.25">
      <c r="B34" s="8" t="s">
        <v>54</v>
      </c>
      <c r="C34">
        <v>9</v>
      </c>
      <c r="D34">
        <v>8.6833333330000002</v>
      </c>
      <c r="E34">
        <v>9.4410126059999993</v>
      </c>
      <c r="F34">
        <v>0.60343279989999998</v>
      </c>
      <c r="J34">
        <f>D22/4</f>
        <v>1.1875</v>
      </c>
      <c r="K34">
        <f t="shared" si="4"/>
        <v>-0.10416666675000008</v>
      </c>
      <c r="M34">
        <v>9</v>
      </c>
      <c r="N34">
        <f>ABS(K42)</f>
        <v>0.10000000000000009</v>
      </c>
      <c r="O34">
        <f>ABS(K43)</f>
        <v>0.14583333349999972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8.8000000000000007</v>
      </c>
      <c r="E35">
        <v>9.1350192210000003</v>
      </c>
      <c r="F35">
        <v>0.62173265789999999</v>
      </c>
      <c r="J35">
        <f>D24/4</f>
        <v>1.2916666667500001</v>
      </c>
      <c r="K35">
        <f t="shared" si="4"/>
        <v>-0.14166666649999993</v>
      </c>
      <c r="M35">
        <v>10</v>
      </c>
      <c r="N35">
        <f>ABS(K44)</f>
        <v>0.11666666574999995</v>
      </c>
      <c r="P35" s="3"/>
      <c r="Q35" s="3"/>
    </row>
    <row r="36" spans="2:42" x14ac:dyDescent="0.25">
      <c r="B36" s="9" t="s">
        <v>56</v>
      </c>
      <c r="C36">
        <v>9</v>
      </c>
      <c r="D36">
        <v>9.0833333330000006</v>
      </c>
      <c r="E36">
        <v>9.4241627230000002</v>
      </c>
      <c r="F36">
        <v>0.59678733959999997</v>
      </c>
      <c r="J36">
        <f>D25/4</f>
        <v>1.43333333325</v>
      </c>
      <c r="K36">
        <f t="shared" si="4"/>
        <v>-0.10833333350000007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9.6666666669999994</v>
      </c>
      <c r="E37">
        <v>12.14861406</v>
      </c>
      <c r="F37">
        <v>0.59368131599999996</v>
      </c>
      <c r="J37">
        <f>D27/4</f>
        <v>1.5416666667500001</v>
      </c>
      <c r="K37">
        <f t="shared" si="4"/>
        <v>-0.14166666649999993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9.7833333329999999</v>
      </c>
      <c r="E38">
        <v>11.822407330000001</v>
      </c>
      <c r="F38">
        <v>0.60535200550000001</v>
      </c>
      <c r="J38">
        <f>D28/4</f>
        <v>1.68333333325</v>
      </c>
      <c r="K38">
        <f t="shared" si="4"/>
        <v>-9.5833333499999895E-2</v>
      </c>
      <c r="Q38">
        <f>V15</f>
        <v>-2.0453075601864494</v>
      </c>
      <c r="R38">
        <f t="shared" ref="Q38:R47" si="5">W15</f>
        <v>1.1080572823845163E-2</v>
      </c>
      <c r="S38">
        <f>D13/4-D10/4</f>
        <v>0.241666666675</v>
      </c>
      <c r="T38">
        <f>$P$26</f>
        <v>5.8831284194720748E-3</v>
      </c>
      <c r="V38">
        <f>Q38/S38</f>
        <v>-8.4633416280658817</v>
      </c>
      <c r="W38">
        <f>SQRT(((1/S38)*R38)^2+((Q38/(S38^2))*T38)^2)</f>
        <v>0.21107161424184154</v>
      </c>
      <c r="Y38" s="6" t="s">
        <v>94</v>
      </c>
      <c r="Z38" s="6"/>
      <c r="AA38" s="5">
        <f>AVERAGE(V38:V47)</f>
        <v>-8.8380607854865687</v>
      </c>
      <c r="AB38" s="13">
        <f>SQRT(SUM(W38^2+W39^2+W40^2+W41^2+W42^2+W43^2+W44^2+W45^2+W46^2+W47^2)/(H13^2))</f>
        <v>6.4423297149602571E-2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10.133333329999999</v>
      </c>
      <c r="E39">
        <v>12.148662939999999</v>
      </c>
      <c r="F39">
        <v>0.60377169549999998</v>
      </c>
      <c r="J39">
        <f>D30/4</f>
        <v>1.7791666667499999</v>
      </c>
      <c r="K39">
        <f t="shared" si="4"/>
        <v>-0.14583333325000014</v>
      </c>
      <c r="Q39">
        <f t="shared" si="5"/>
        <v>-1.964253669245231</v>
      </c>
      <c r="R39">
        <f t="shared" si="5"/>
        <v>8.4480762231661666E-3</v>
      </c>
      <c r="S39">
        <f>D16/4-D13/4</f>
        <v>0.24583333324999995</v>
      </c>
      <c r="T39">
        <f t="shared" ref="T39:T47" si="6">$P$26</f>
        <v>5.8831284194720748E-3</v>
      </c>
      <c r="V39">
        <f t="shared" ref="V39:V47" si="7">Q39/S39</f>
        <v>-7.9901844199772754</v>
      </c>
      <c r="W39">
        <f t="shared" ref="W39:W47" si="8">SQRT(((1/S39)*R39)^2+((Q39/(S39^2))*T39)^2)</f>
        <v>0.19427953597882039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1.925</v>
      </c>
      <c r="K40">
        <f t="shared" si="4"/>
        <v>-0.10833333324999983</v>
      </c>
      <c r="Q40">
        <f t="shared" si="5"/>
        <v>-2.2072051543863531</v>
      </c>
      <c r="R40">
        <f t="shared" si="5"/>
        <v>5.7780642038277753E-3</v>
      </c>
      <c r="S40">
        <f>D19/4-D16/4</f>
        <v>0.23750000000000004</v>
      </c>
      <c r="T40">
        <f t="shared" si="6"/>
        <v>5.8831284194720748E-3</v>
      </c>
      <c r="V40">
        <f t="shared" si="7"/>
        <v>-9.2934953868899068</v>
      </c>
      <c r="W40">
        <f t="shared" si="8"/>
        <v>0.23149176213321099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2.0333333332499999</v>
      </c>
      <c r="K41">
        <f t="shared" si="4"/>
        <v>-0.13750000000000018</v>
      </c>
      <c r="Q41">
        <f t="shared" si="5"/>
        <v>-2.16103277058258</v>
      </c>
      <c r="R41">
        <f t="shared" si="5"/>
        <v>3.0588835919982734E-3</v>
      </c>
      <c r="S41">
        <f>D22/4-D19/4</f>
        <v>0.25416666674999999</v>
      </c>
      <c r="T41">
        <f t="shared" si="6"/>
        <v>5.8831284194720748E-3</v>
      </c>
      <c r="V41">
        <f t="shared" si="7"/>
        <v>-8.5024240126191923</v>
      </c>
      <c r="W41">
        <f t="shared" si="8"/>
        <v>0.19717099173441238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2.1708333332500001</v>
      </c>
      <c r="K42">
        <f t="shared" si="4"/>
        <v>-0.10000000000000009</v>
      </c>
      <c r="Q42">
        <f t="shared" si="5"/>
        <v>-2.1147062535599321</v>
      </c>
      <c r="R42">
        <f t="shared" si="5"/>
        <v>1.4085654604416079E-3</v>
      </c>
      <c r="S42">
        <f>D25/4-D22/4</f>
        <v>0.24583333325000001</v>
      </c>
      <c r="T42">
        <f t="shared" si="6"/>
        <v>5.8831284194720748E-3</v>
      </c>
      <c r="V42">
        <f t="shared" si="7"/>
        <v>-8.6021949326513152</v>
      </c>
      <c r="W42">
        <f t="shared" si="8"/>
        <v>0.2059420310842256</v>
      </c>
      <c r="Y42" s="14" t="s">
        <v>96</v>
      </c>
      <c r="Z42" s="14"/>
      <c r="AA42" s="12">
        <f>ABS($X$17*100)</f>
        <v>216.76969612724855</v>
      </c>
      <c r="AB42" s="12">
        <f>$Y$17</f>
        <v>7.1506585626508155E-3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2.2708333332500001</v>
      </c>
      <c r="K43">
        <f t="shared" si="4"/>
        <v>-0.14583333349999972</v>
      </c>
      <c r="Q43">
        <f t="shared" si="5"/>
        <v>-2.1493495539535994</v>
      </c>
      <c r="R43">
        <f t="shared" si="5"/>
        <v>3.2698817834311629E-3</v>
      </c>
      <c r="S43">
        <f>D28/4-D25/4</f>
        <v>0.25</v>
      </c>
      <c r="T43">
        <f t="shared" si="6"/>
        <v>5.8831284194720748E-3</v>
      </c>
      <c r="V43">
        <f t="shared" si="7"/>
        <v>-8.5973982158143976</v>
      </c>
      <c r="W43">
        <f t="shared" si="8"/>
        <v>0.20274073446284283</v>
      </c>
      <c r="Y43" s="14" t="s">
        <v>97</v>
      </c>
      <c r="Z43" s="14"/>
      <c r="AA43" s="12">
        <f>$W$31</f>
        <v>0.10833333329250001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2.4166666667499999</v>
      </c>
      <c r="K44">
        <f t="shared" si="4"/>
        <v>-0.11666666574999995</v>
      </c>
      <c r="Q44">
        <f t="shared" si="5"/>
        <v>-2.2563824143671658</v>
      </c>
      <c r="R44">
        <f t="shared" si="5"/>
        <v>6.0429711713990654E-3</v>
      </c>
      <c r="S44">
        <f>D31/4-D28/4</f>
        <v>0.24166666675000004</v>
      </c>
      <c r="T44">
        <f t="shared" si="6"/>
        <v>5.8831284194720748E-3</v>
      </c>
      <c r="V44">
        <f t="shared" si="7"/>
        <v>-9.3367548148514583</v>
      </c>
      <c r="W44">
        <f t="shared" si="8"/>
        <v>0.22866509896226686</v>
      </c>
      <c r="Y44" s="14" t="s">
        <v>98</v>
      </c>
      <c r="Z44" s="14"/>
      <c r="AA44" s="12">
        <f>$W$32</f>
        <v>0.13796296291666665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2.5333333324999998</v>
      </c>
      <c r="Q45">
        <f t="shared" si="5"/>
        <v>-2.2997180664635195</v>
      </c>
      <c r="R45">
        <f t="shared" si="5"/>
        <v>8.9965029665119121E-3</v>
      </c>
      <c r="S45">
        <f>D34/4-D31/4</f>
        <v>0.24583333325000001</v>
      </c>
      <c r="T45">
        <f t="shared" si="6"/>
        <v>5.8831284194720748E-3</v>
      </c>
      <c r="V45">
        <f t="shared" si="7"/>
        <v>-9.3547853582769562</v>
      </c>
      <c r="W45">
        <f t="shared" si="8"/>
        <v>0.22684423373434878</v>
      </c>
      <c r="Y45" s="14" t="s">
        <v>99</v>
      </c>
      <c r="Z45" s="14"/>
      <c r="AA45" s="5">
        <f>$S$31</f>
        <v>2.3249999991750001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-2.3113172087075382</v>
      </c>
      <c r="R46">
        <f t="shared" si="5"/>
        <v>1.201234982455218E-2</v>
      </c>
      <c r="S46">
        <f>D37/4-D34/4</f>
        <v>0.24583333349999981</v>
      </c>
      <c r="T46">
        <f t="shared" si="6"/>
        <v>5.8831284194720748E-3</v>
      </c>
      <c r="V46">
        <f t="shared" si="7"/>
        <v>-9.4019683002327259</v>
      </c>
      <c r="W46">
        <f t="shared" si="8"/>
        <v>0.23024674105652282</v>
      </c>
      <c r="Y46" s="14" t="s">
        <v>100</v>
      </c>
      <c r="Z46" s="14"/>
      <c r="AA46" s="5">
        <f>$S$32</f>
        <v>4.3010752703433921</v>
      </c>
      <c r="AB46" s="5">
        <f>$T$32</f>
        <v>3.4416160177594912E-2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8.8380607854865687</v>
      </c>
      <c r="AB47" s="5">
        <f>$AB$38</f>
        <v>6.4423297149602571E-2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2019-09-04T11:19:44Z</dcterms:modified>
</cp:coreProperties>
</file>