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0CEF7FA2-394B-4B15-8658-3EEE095A69CE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2" i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AB38" i="1" l="1"/>
  <c r="AB47" i="1" s="1"/>
  <c r="V38" i="1"/>
  <c r="AA38" i="1" s="1"/>
  <c r="AA45" i="1"/>
  <c r="T32" i="1"/>
  <c r="AB46" i="1" s="1"/>
  <c r="P30" i="1"/>
  <c r="X32" i="1" s="1"/>
  <c r="AB44" i="1" s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0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4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AH25" i="1" l="1"/>
  <c r="T19" i="1"/>
  <c r="T24" i="1"/>
  <c r="T17" i="1"/>
  <c r="T23" i="1"/>
  <c r="V23" i="1" s="1"/>
  <c r="T18" i="1"/>
  <c r="V18" i="1" s="1"/>
  <c r="T16" i="1"/>
  <c r="V16" i="1" s="1"/>
  <c r="T15" i="1"/>
  <c r="V15" i="1" s="1"/>
  <c r="T22" i="1"/>
  <c r="T20" i="1"/>
  <c r="T21" i="1"/>
  <c r="AI25" i="1"/>
  <c r="AA25" i="1"/>
  <c r="L4" i="1"/>
  <c r="AB20" i="1"/>
  <c r="U16" i="1" l="1"/>
  <c r="U24" i="1"/>
  <c r="U22" i="1"/>
  <c r="V22" i="1"/>
  <c r="V21" i="1"/>
  <c r="U21" i="1"/>
  <c r="W21" i="1" s="1"/>
  <c r="U18" i="1"/>
  <c r="W18" i="1" s="1"/>
  <c r="V20" i="1"/>
  <c r="U15" i="1"/>
  <c r="W15" i="1" s="1"/>
  <c r="U17" i="1"/>
  <c r="W17" i="1" s="1"/>
  <c r="V17" i="1"/>
  <c r="X17" i="1" s="1"/>
  <c r="U23" i="1"/>
  <c r="W23" i="1" s="1"/>
  <c r="U20" i="1"/>
  <c r="U19" i="1"/>
  <c r="V19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20" i="1" l="1"/>
  <c r="W16" i="1"/>
  <c r="W19" i="1"/>
  <c r="W22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<sst xmlns="http://schemas.openxmlformats.org/spreadsheetml/2006/main" count="160" uniqueCount="101">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</sst>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AA48" sqref="AA48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23.653663219999999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11.82768031</v>
      </c>
      <c r="F4">
        <v>0.53666691609999995</v>
      </c>
      <c r="H4" s="11" t="s">
        <v>7</v>
      </c>
      <c r="I4" s="11"/>
      <c r="J4" s="11"/>
      <c r="K4" s="11"/>
      <c r="L4">
        <f>AA20</f>
        <v>7.8982290897626868</v>
      </c>
      <c r="M4">
        <f>AB20</f>
        <v>0.10361947179468071</v>
      </c>
      <c r="P4" t="s">
        <v>13</v>
      </c>
    </row>
    <row r="5" spans="1:35" x14ac:dyDescent="0.25">
      <c r="D5">
        <v>0.05</v>
      </c>
      <c r="E5">
        <v>-11.82598291</v>
      </c>
      <c r="F5">
        <v>0.55529238489999999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23.653663219999999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0.56666666669999999</v>
      </c>
      <c r="E10">
        <v>-11.067063810000001</v>
      </c>
      <c r="F10">
        <v>0.61204027270000005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11.826831609999999</v>
      </c>
      <c r="AB10">
        <f>AB9</f>
        <v>0.01</v>
      </c>
      <c r="AE10" t="s">
        <v>65</v>
      </c>
      <c r="AH10">
        <f>L3</f>
        <v>23.653663219999999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0.68333333330000001</v>
      </c>
      <c r="E11">
        <v>-11.451322490000001</v>
      </c>
      <c r="F11">
        <v>0.6366983423</v>
      </c>
      <c r="G11" t="s">
        <v>57</v>
      </c>
      <c r="H11">
        <f>M3</f>
        <v>0.01</v>
      </c>
      <c r="K11">
        <f>ABS(E11-E14)</f>
        <v>2.2507884490000016</v>
      </c>
      <c r="L11">
        <f>SQRT((H11^2)+(H11^2))</f>
        <v>1.4142135623730951E-2</v>
      </c>
      <c r="N11">
        <f>($L$4-$L$5)*(E11/$L$4)</f>
        <v>-10.566908194148031</v>
      </c>
      <c r="O11">
        <f>SQRT(((E11/$L$4)*$M$4)^2+((E11/$L$4)*$M$5)^2+(($L$4-$L$5)*$H$11)^2+(((($L$5-$L$4)*E11)/($L$4^2))*$M$4)^2)</f>
        <v>0.2170264299664737</v>
      </c>
      <c r="Q11">
        <f>N11-N12</f>
        <v>-2.0769544238930813</v>
      </c>
      <c r="R11">
        <f>SQRT((O11^2)+(O12^2))</f>
        <v>0.28175879750647653</v>
      </c>
      <c r="T11" s="5">
        <f>AVERAGE(Q11:Q20)</f>
        <v>-2.1933517254233248</v>
      </c>
      <c r="U11" s="5">
        <f>SQRT(((R11^2)+(R12^2)+(R13^2)+(R14^2)+(R15^2)+(R16^2)+(R17^2)+(R18^2)+(R19^2)+(R20^2))/$H$13)</f>
        <v>0.18037239146736561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0.96666666670000001</v>
      </c>
      <c r="E12">
        <v>-11.072825140000001</v>
      </c>
      <c r="F12">
        <v>0.62953101199999995</v>
      </c>
      <c r="G12" t="s">
        <v>58</v>
      </c>
      <c r="H12">
        <f>L6</f>
        <v>4.1599999999999996E-3</v>
      </c>
      <c r="K12">
        <f>ABS(E14-E17)</f>
        <v>2.262383462999999</v>
      </c>
      <c r="L12" s="1"/>
      <c r="N12">
        <f>($L$4-$L$5)*(E14/$L$4)</f>
        <v>-8.4899537702549495</v>
      </c>
      <c r="O12">
        <f>SQRT(((E14/$L$4)*$M$4)^2+((E14/$L$4)*$M$5)^2+(($L$4-$L$5)*$H$11)^2+(((($L$5-$L$4)*E14)/($L$4^2))*$M$4)^2)</f>
        <v>0.17968736368566079</v>
      </c>
      <c r="Q12">
        <f t="shared" ref="Q12:Q19" si="0">N12-N13</f>
        <v>-2.0876539259422868</v>
      </c>
      <c r="R12">
        <f t="shared" ref="R12:R19" si="1">SQRT((O12^2)+(O13^2))</f>
        <v>0.23008628167711151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1.4666666669999999</v>
      </c>
      <c r="E13">
        <v>-8.8832336020000007</v>
      </c>
      <c r="F13">
        <v>0.6246683046</v>
      </c>
      <c r="G13" t="s">
        <v>39</v>
      </c>
      <c r="H13" s="4">
        <f>C39</f>
        <v>10</v>
      </c>
      <c r="K13">
        <f>ABS(E17-E20)</f>
        <v>2.393419271</v>
      </c>
      <c r="L13" s="1"/>
      <c r="N13">
        <f>($L$4-$L$5)*(E17/$L$4)</f>
        <v>-6.4022998443126626</v>
      </c>
      <c r="O13">
        <f>SQRT(((E17/$L$4)*$M$4)^2+((E17/$L$4)*$M$5)^2+(($L$4-$L$5)*$H$11)^2+(((($L$5-$L$4)*E17)/($L$4^2))*$M$4)^2)</f>
        <v>0.14370855349524664</v>
      </c>
      <c r="Q13">
        <f t="shared" si="0"/>
        <v>-2.2085695105388394</v>
      </c>
      <c r="R13">
        <f t="shared" si="1"/>
        <v>0.18040526707773538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1.5833333329999999</v>
      </c>
      <c r="E14">
        <v>-9.2005340409999992</v>
      </c>
      <c r="F14">
        <v>0.64617691669999999</v>
      </c>
      <c r="K14">
        <f>ABS(E20-E23)</f>
        <v>2.3993253320000001</v>
      </c>
      <c r="L14" s="1"/>
      <c r="N14">
        <f>($L$4-$L$5)*(E20/$L$4)</f>
        <v>-4.1937303337738232</v>
      </c>
      <c r="O14">
        <f>SQRT(((E20/$L$4)*$M$4)^2+((E20/$L$4)*$M$5)^2+(($L$4-$L$5)*$H$11)^2+(((($L$5-$L$4)*E20)/($L$4^2))*$M$4)^2)</f>
        <v>0.10905921346540545</v>
      </c>
      <c r="Q14">
        <f t="shared" si="0"/>
        <v>-2.2140194316663369</v>
      </c>
      <c r="R14">
        <f t="shared" si="1"/>
        <v>0.13664744287025546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1.8268316099999993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1.9166666670000001</v>
      </c>
      <c r="E15">
        <v>-8.8861969710000004</v>
      </c>
      <c r="F15">
        <v>0.61012025729999997</v>
      </c>
      <c r="K15">
        <f>ABS(E26-E23)</f>
        <v>2.2566841678</v>
      </c>
      <c r="L15" s="1"/>
      <c r="N15">
        <f>($L$4-$L$5)*(E23/$L$4)</f>
        <v>-1.9797109021074863</v>
      </c>
      <c r="O15">
        <f>SQRT(((E23/$L$4)*$M$4)^2+((E23/$L$4)*$M$5)^2+(($L$4-$L$5)*$H$11)^2+(((($L$5-$L$4)*E23)/($L$4^2))*$M$4)^2)</f>
        <v>8.2332324158175305E-2</v>
      </c>
      <c r="Q15">
        <f t="shared" si="0"/>
        <v>-2.0823948015745692</v>
      </c>
      <c r="R15">
        <f t="shared" si="1"/>
        <v>0.10997447894333166</v>
      </c>
      <c r="T15">
        <f>E11*$AH$28</f>
        <v>-10.071414159237724</v>
      </c>
      <c r="U15">
        <f>(SQRT(($M$3/E11)^2+($AI$28/$AH$28^2)))/100*T15</f>
        <v>-1.0030985185106724E-2</v>
      </c>
      <c r="V15">
        <f>T15-T16</f>
        <v>-1.9795637293861006</v>
      </c>
      <c r="W15">
        <f>SQRT(U15^2+U16^2)</f>
        <v>1.2867665534719864E-2</v>
      </c>
      <c r="Z15" t="s">
        <v>26</v>
      </c>
      <c r="AA15">
        <f>AA14/AA13</f>
        <v>1.4974029590163929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2.3833333329999999</v>
      </c>
      <c r="E16">
        <v>-6.6004167090000001</v>
      </c>
      <c r="F16">
        <v>0.63403315800000004</v>
      </c>
      <c r="K16">
        <f>ABS(E29-E26)</f>
        <v>2.4049522591999999</v>
      </c>
      <c r="L16" s="1"/>
      <c r="N16">
        <f>($L$4-$L$5)*(E26/$L$4)</f>
        <v>0.1026838994670828</v>
      </c>
      <c r="O16">
        <f>SQRT(((E26/$L$4)*$M$4)^2+((E26/$L$4)*$M$5)^2+(($L$4-$L$5)*$H$11)^2+(((($L$5-$L$4)*E26)/($L$4^2))*$M$4)^2)</f>
        <v>7.2909357544628267E-2</v>
      </c>
      <c r="Q16">
        <f t="shared" si="0"/>
        <v>-2.2192117771958144</v>
      </c>
      <c r="R16">
        <f t="shared" si="1"/>
        <v>0.11245115345796358</v>
      </c>
      <c r="T16">
        <f>E14*$AH$28</f>
        <v>-8.0918504298516236</v>
      </c>
      <c r="U16">
        <f>(SQRT(($M$3/E14)^2+($AI$28/$AH$28^2)))/100*T16</f>
        <v>-8.0595379848715162E-3</v>
      </c>
      <c r="V16">
        <f t="shared" ref="V16:V23" si="2">T16-T17</f>
        <v>-1.9897615199275966</v>
      </c>
      <c r="W16">
        <f t="shared" ref="W16:W23" si="3">SQRT(U16^2+U17^2)</f>
        <v>1.0094463512478207E-2</v>
      </c>
      <c r="X16" s="6" t="s">
        <v>83</v>
      </c>
      <c r="Y16" s="6" t="s">
        <v>84</v>
      </c>
      <c r="Z16" t="s">
        <v>27</v>
      </c>
      <c r="AA16">
        <f>ATAN(AA14/AA13)</f>
        <v>0.98199367491903644</v>
      </c>
      <c r="AB16">
        <f>(ABS(1/(1+AA15)))*AB15</f>
        <v>3.2820980218201175E-3</v>
      </c>
      <c r="AG16" t="s">
        <v>69</v>
      </c>
      <c r="AH16">
        <f>AH10/2</f>
        <v>11.826831609999999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2.5</v>
      </c>
      <c r="E17">
        <v>-6.9381505780000001</v>
      </c>
      <c r="F17">
        <v>0.64105575240000001</v>
      </c>
      <c r="K17">
        <f>ABS(E32-E29)</f>
        <v>2.4341724130000002</v>
      </c>
      <c r="L17" s="1"/>
      <c r="N17">
        <f>($L$4-$L$5)*(E29/$L$4)</f>
        <v>2.3218956766628973</v>
      </c>
      <c r="O17">
        <f>SQRT(((E29/$L$4)*$M$4)^2+((E29/$L$4)*$M$5)^2+(($L$4-$L$5)*$H$11)^2+(((($L$5-$L$4)*E29)/($L$4^2))*$M$4)^2)</f>
        <v>8.5612426063370203E-2</v>
      </c>
      <c r="Q17">
        <f t="shared" si="0"/>
        <v>-2.2461751853867127</v>
      </c>
      <c r="R17">
        <f t="shared" si="1"/>
        <v>0.14300665288045109</v>
      </c>
      <c r="T17">
        <f>E17*$AH$28</f>
        <v>-6.102088909924027</v>
      </c>
      <c r="U17">
        <f>(SQRT(($M$3/E17)^2+($AI$28/$AH$28^2)))/100*T17</f>
        <v>-6.0779964688346972E-3</v>
      </c>
      <c r="V17">
        <f t="shared" si="2"/>
        <v>-2.1050072387701859</v>
      </c>
      <c r="W17">
        <f t="shared" si="3"/>
        <v>7.2661688132670517E-3</v>
      </c>
      <c r="X17" s="5">
        <f>AVERAGE(V15:V24)</f>
        <v>-2.0905030324622791</v>
      </c>
      <c r="Y17" s="5">
        <f>SQRT(((W15^2)+(W16^2)+(W17^2)+(W18^2)+(W19^2)+(W20^2)+(W21^2)+(W22^2)+(W23^2)+(W24^2))/$H$13)</f>
        <v>7.4380725252894556E-3</v>
      </c>
      <c r="Z17" t="s">
        <v>28</v>
      </c>
      <c r="AA17">
        <f>SQRT((AA14^2)+(AA13^2))</f>
        <v>2.1967507212460839</v>
      </c>
      <c r="AB17">
        <f>SQRT(((ABS(AA13*(AA13^2+AA14^2)))*AB13)^2+((ABS(AA14*(AA13^2+AA14^2)))*AB14)^2)</f>
        <v>8.8157663851410939E-2</v>
      </c>
      <c r="AG17" t="s">
        <v>70</v>
      </c>
      <c r="AH17">
        <f>(AH16)-AH15</f>
        <v>1.8268316099999993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2.8166666669999998</v>
      </c>
      <c r="E18">
        <v>-6.6178971100000004</v>
      </c>
      <c r="F18">
        <v>0.63118351049999999</v>
      </c>
      <c r="K18">
        <f>ABS(E35-E32)</f>
        <v>2.5709798839999998</v>
      </c>
      <c r="N18">
        <f>($L$4-$L$5)*(E32/$L$4)</f>
        <v>4.56807086204961</v>
      </c>
      <c r="O18">
        <f>SQRT(((E32/$L$4)*$M$4)^2+((E32/$L$4)*$M$5)^2+(($L$4-$L$5)*$H$11)^2+(((($L$5-$L$4)*E32)/($L$4^2))*$M$4)^2)</f>
        <v>0.11454874626818838</v>
      </c>
      <c r="Q18">
        <f t="shared" si="0"/>
        <v>-2.3724166730046701</v>
      </c>
      <c r="R18">
        <f t="shared" si="1"/>
        <v>0.19094771026394164</v>
      </c>
      <c r="T18">
        <f>E20*$AH$28</f>
        <v>-3.9970816711538411</v>
      </c>
      <c r="U18">
        <f>(SQRT(($M$3/E20)^2+($AI$28/$AH$28^2)))/100*T18</f>
        <v>-3.9818548627150712E-3</v>
      </c>
      <c r="V18">
        <f t="shared" si="2"/>
        <v>-2.1102016070567018</v>
      </c>
      <c r="W18">
        <f t="shared" si="3"/>
        <v>4.4039098194225542E-3</v>
      </c>
      <c r="Z18" t="s">
        <v>29</v>
      </c>
      <c r="AA18">
        <f>AA17/AA14</f>
        <v>1.2024921778346527</v>
      </c>
      <c r="AB18">
        <f>(((AB17/AA17)*100+(AB14/AA14)*100)/100)*AA18</f>
        <v>5.4839529314777674E-2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3.3166666669999998</v>
      </c>
      <c r="E19">
        <v>-4.2303011919999998</v>
      </c>
      <c r="F19">
        <v>0.62852947739999998</v>
      </c>
      <c r="K19">
        <f>ABS(E38-E35)</f>
        <v>2.419645042</v>
      </c>
      <c r="N19">
        <f>($L$4-$L$5)*(E35/$L$4)</f>
        <v>6.9404875350542801</v>
      </c>
      <c r="O19">
        <f>SQRT(((E35/$L$4)*$M$4)^2+((E35/$L$4)*$M$5)^2+(($L$4-$L$5)*$H$11)^2+(((($L$5-$L$4)*E35)/($L$4^2))*$M$4)^2)</f>
        <v>0.15277307610776319</v>
      </c>
      <c r="Q19">
        <f t="shared" si="0"/>
        <v>-2.2327697996076141</v>
      </c>
      <c r="R19">
        <f t="shared" si="1"/>
        <v>0.24524297392566929</v>
      </c>
      <c r="T19">
        <f>E23*$AH$28</f>
        <v>-1.8868800640971393</v>
      </c>
      <c r="U19">
        <f>(SQRT(($M$3/E23)^2+($AI$28/$AH$28^2)))/100*T19</f>
        <v>-1.881290394882922E-3</v>
      </c>
      <c r="V19">
        <f t="shared" si="2"/>
        <v>-1.9847490017293643</v>
      </c>
      <c r="W19">
        <f t="shared" si="3"/>
        <v>1.8858657346677633E-3</v>
      </c>
      <c r="Z19" t="s">
        <v>30</v>
      </c>
      <c r="AA19">
        <f>1/AA15</f>
        <v>0.66782290897626873</v>
      </c>
      <c r="AB19">
        <f>AB15</f>
        <v>8.1967213114754103E-3</v>
      </c>
      <c r="AG19" t="s">
        <v>72</v>
      </c>
      <c r="AH19">
        <f>AH17/AH18</f>
        <v>0.76117983749999973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3.4166666669999999</v>
      </c>
      <c r="E20">
        <v>-4.5447313070000002</v>
      </c>
      <c r="F20">
        <v>0.63838104269999996</v>
      </c>
      <c r="N20">
        <f>($L$4-$L$5)*(E38/$L$4)</f>
        <v>9.1732573346618942</v>
      </c>
      <c r="O20">
        <f>SQRT(((E38/$L$4)*$M$4)^2+((E38/$L$4)*$M$5)^2+(($L$4-$L$5)*$H$11)^2+(((($L$5-$L$4)*E38)/($L$4^2))*$M$4)^2)</f>
        <v>0.19184499857040346</v>
      </c>
      <c r="T20">
        <f>E26*$AH$28</f>
        <v>9.786893763222497E-2</v>
      </c>
      <c r="U20">
        <f>(SQRT(($M$3/E26)^2+($AI$28/$AH$28^2)))/100*T20</f>
        <v>1.312860210199144E-4</v>
      </c>
      <c r="V20">
        <f t="shared" si="2"/>
        <v>-2.11515047775042</v>
      </c>
      <c r="W20">
        <f t="shared" si="3"/>
        <v>2.2097087003576815E-3</v>
      </c>
      <c r="Z20" t="s">
        <v>31</v>
      </c>
      <c r="AA20">
        <f>AA10*AA19</f>
        <v>7.8982290897626868</v>
      </c>
      <c r="AB20">
        <f>(((AB10/AA10)*100+(AB19/AA19)*100)/100)*AA20</f>
        <v>0.10361947179468071</v>
      </c>
      <c r="AG20" t="s">
        <v>73</v>
      </c>
      <c r="AH20">
        <f>ATAN(AH19)</f>
        <v>0.65061789303843764</v>
      </c>
      <c r="AI20">
        <f>(ABS(1/(1+AH19)))*AI19</f>
        <v>2.3658382738365111E-3</v>
      </c>
    </row>
    <row r="21" spans="2:35" x14ac:dyDescent="0.25">
      <c r="B21" s="9" t="s">
        <v>56</v>
      </c>
      <c r="C21">
        <v>4</v>
      </c>
      <c r="D21">
        <v>3.75</v>
      </c>
      <c r="E21">
        <v>-4.2390465620000004</v>
      </c>
      <c r="F21">
        <v>0.62564881510000003</v>
      </c>
      <c r="T21">
        <f>E29*$AH$28</f>
        <v>2.2130194153826448</v>
      </c>
      <c r="U21">
        <f>(SQRT(($M$3/E29)^2+($AI$28/$AH$28^2)))/100*T21</f>
        <v>2.2058051865750049E-3</v>
      </c>
      <c r="V21">
        <f t="shared" si="2"/>
        <v>-2.1408495418518303</v>
      </c>
      <c r="W21">
        <f t="shared" si="3"/>
        <v>4.8658152016429028E-3</v>
      </c>
      <c r="Z21" t="s">
        <v>32</v>
      </c>
      <c r="AA21">
        <f>AA10*AA18</f>
        <v>14.221672499592611</v>
      </c>
      <c r="AB21">
        <f>(((AB10/AA10)*100+(AB18/AA18)*100)/100)*AA21</f>
        <v>0.66060280055588072</v>
      </c>
    </row>
    <row r="22" spans="2:35" x14ac:dyDescent="0.25">
      <c r="B22" s="8" t="s">
        <v>54</v>
      </c>
      <c r="C22">
        <v>5</v>
      </c>
      <c r="D22">
        <v>4.266666667</v>
      </c>
      <c r="E22">
        <v>-1.842622569</v>
      </c>
      <c r="F22">
        <v>0.64916886129999996</v>
      </c>
      <c r="T22">
        <f>E32*$AH$28</f>
        <v>4.3538689572344751</v>
      </c>
      <c r="U22">
        <f>(SQRT(($M$3/E32)^2+($AI$28/$AH$28^2)))/100*T22</f>
        <v>4.3371166753291262E-3</v>
      </c>
      <c r="V22">
        <f t="shared" si="2"/>
        <v>-2.2611714262212654</v>
      </c>
      <c r="W22">
        <f t="shared" si="3"/>
        <v>7.8881638031967002E-3</v>
      </c>
      <c r="AE22">
        <v>2</v>
      </c>
      <c r="AG22" t="s">
        <v>74</v>
      </c>
      <c r="AH22">
        <f>AH18/AH17</f>
        <v>1.3137499848713483</v>
      </c>
      <c r="AI22">
        <f>SQRT((AI17*(AH18/(AH17^2)))^2)</f>
        <v>7.1914125947894507E-3</v>
      </c>
    </row>
    <row r="23" spans="2:35" x14ac:dyDescent="0.25">
      <c r="B23" s="5" t="s">
        <v>55</v>
      </c>
      <c r="C23">
        <v>5</v>
      </c>
      <c r="D23">
        <v>4.3833333330000004</v>
      </c>
      <c r="E23">
        <v>-2.1454059750000001</v>
      </c>
      <c r="F23">
        <v>0.65897907349999996</v>
      </c>
      <c r="T23">
        <f>E35*$AH$28</f>
        <v>6.6150403834557405</v>
      </c>
      <c r="U23">
        <f>(SQRT(($M$3/E35)^2+($AI$28/$AH$28^2)))/100*T23</f>
        <v>6.588819858718605E-3</v>
      </c>
      <c r="V23">
        <f t="shared" si="2"/>
        <v>-2.1280727494670497</v>
      </c>
      <c r="W23">
        <f t="shared" si="3"/>
        <v>1.0919890118666672E-2</v>
      </c>
      <c r="AA23" t="s">
        <v>11</v>
      </c>
      <c r="AB23" t="s">
        <v>4</v>
      </c>
      <c r="AG23" t="s">
        <v>31</v>
      </c>
      <c r="AH23">
        <f>AH22*AH16</f>
        <v>15.537499848713484</v>
      </c>
      <c r="AI23">
        <f>((SQRT((((AI19/AH19)*100)^2)+(((AI16/AH16)*100)^2)))/100)*AH23</f>
        <v>8.6060286735062538E-2</v>
      </c>
    </row>
    <row r="24" spans="2:35" x14ac:dyDescent="0.25">
      <c r="B24" s="9" t="s">
        <v>56</v>
      </c>
      <c r="C24">
        <v>5</v>
      </c>
      <c r="D24">
        <v>4.6666666670000003</v>
      </c>
      <c r="E24">
        <v>-1.854289954</v>
      </c>
      <c r="F24">
        <v>0.64338686010000001</v>
      </c>
      <c r="T24">
        <f>E38*$AH$28</f>
        <v>8.7431131329227902</v>
      </c>
      <c r="U24">
        <f>(SQRT(($M$3/E38)^2+($AI$28/$AH$28^2)))/100*T24</f>
        <v>8.7081256923122879E-3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14.937499848713484</v>
      </c>
      <c r="AI24">
        <f>AI23</f>
        <v>8.6060286735062538E-2</v>
      </c>
    </row>
    <row r="25" spans="2:35" x14ac:dyDescent="0.25">
      <c r="B25" s="8" t="s">
        <v>54</v>
      </c>
      <c r="C25">
        <v>6</v>
      </c>
      <c r="D25">
        <v>5.15</v>
      </c>
      <c r="E25">
        <v>0.41688023130000001</v>
      </c>
      <c r="F25">
        <v>0.65279306660000003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7.2882290897626865</v>
      </c>
      <c r="AB25">
        <f>SQRT((AB20^2)+(AB24^2))</f>
        <v>0.10361947179468071</v>
      </c>
      <c r="AG25" t="s">
        <v>76</v>
      </c>
      <c r="AH25">
        <f>AH22*AH24</f>
        <v>19.624140200263106</v>
      </c>
      <c r="AI25">
        <f>((SQRT((((AI22/AH22)*100)^2)+(((AI24/AH24)*100)^2)))/100)*AH25</f>
        <v>0.15595632401756188</v>
      </c>
    </row>
    <row r="26" spans="2:35" x14ac:dyDescent="0.25">
      <c r="B26" s="5" t="s">
        <v>55</v>
      </c>
      <c r="C26">
        <v>6</v>
      </c>
      <c r="D26">
        <v>5.25</v>
      </c>
      <c r="E26">
        <v>0.11127819279999999</v>
      </c>
      <c r="F26">
        <v>0.68881871120000004</v>
      </c>
      <c r="J26">
        <f>D10/4</f>
        <v>0.141666666675</v>
      </c>
      <c r="K26">
        <f>J26-J27</f>
        <v>-0.1</v>
      </c>
      <c r="M26">
        <v>1</v>
      </c>
      <c r="N26">
        <f>ABS(K26)</f>
        <v>0.1</v>
      </c>
      <c r="O26">
        <f>ABS(K27)</f>
        <v>0.12500000007499998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5.6</v>
      </c>
      <c r="E27">
        <v>0.40816587650000002</v>
      </c>
      <c r="F27">
        <v>0.65864743569999995</v>
      </c>
      <c r="J27">
        <f>D12/4</f>
        <v>0.241666666675</v>
      </c>
      <c r="K27">
        <f t="shared" ref="K27:K44" si="4">J27-J28</f>
        <v>-0.12500000007499998</v>
      </c>
      <c r="M27">
        <v>2</v>
      </c>
      <c r="N27">
        <f>ABS(K28)</f>
        <v>0.11250000000000004</v>
      </c>
      <c r="O27">
        <f>ABS(K29)</f>
        <v>0.11666666649999996</v>
      </c>
      <c r="P27" t="s">
        <v>85</v>
      </c>
      <c r="AE27">
        <v>3</v>
      </c>
      <c r="AG27" t="s">
        <v>77</v>
      </c>
      <c r="AH27">
        <f>AH24-((3/2)*AH9)</f>
        <v>13.137499848713485</v>
      </c>
      <c r="AI27">
        <f>AI24</f>
        <v>8.6060286735062538E-2</v>
      </c>
    </row>
    <row r="28" spans="2:35" x14ac:dyDescent="0.25">
      <c r="B28" s="8" t="s">
        <v>54</v>
      </c>
      <c r="C28">
        <v>7</v>
      </c>
      <c r="D28">
        <v>6.1166666669999996</v>
      </c>
      <c r="E28">
        <v>2.7811413780000001</v>
      </c>
      <c r="F28">
        <v>0.63857503120000003</v>
      </c>
      <c r="J28">
        <f>D13/4</f>
        <v>0.36666666674999998</v>
      </c>
      <c r="K28">
        <f t="shared" si="4"/>
        <v>-0.11250000000000004</v>
      </c>
      <c r="M28">
        <v>3</v>
      </c>
      <c r="N28">
        <f>ABS(K30)</f>
        <v>0.10833333349999996</v>
      </c>
      <c r="O28">
        <f>ABS(K31)</f>
        <v>0.125</v>
      </c>
      <c r="P28">
        <f>H13</f>
        <v>10</v>
      </c>
      <c r="AG28" t="s">
        <v>78</v>
      </c>
      <c r="AH28">
        <f>AH27/AH24</f>
        <v>0.87949790672934958</v>
      </c>
      <c r="AI28">
        <f>SQRT((AI27/AH24)^2+((AH27*AI24/(AH24^2))^2))</f>
        <v>7.6725989812628974E-3</v>
      </c>
    </row>
    <row r="29" spans="2:35" x14ac:dyDescent="0.25">
      <c r="B29" s="5" t="s">
        <v>55</v>
      </c>
      <c r="C29">
        <v>7</v>
      </c>
      <c r="D29">
        <v>6.2166666670000001</v>
      </c>
      <c r="E29">
        <v>2.5162304519999998</v>
      </c>
      <c r="F29">
        <v>0.65407420009999995</v>
      </c>
      <c r="J29">
        <f>D15/4</f>
        <v>0.47916666675000003</v>
      </c>
      <c r="K29">
        <f t="shared" si="4"/>
        <v>-0.11666666649999996</v>
      </c>
      <c r="M29">
        <v>4</v>
      </c>
      <c r="N29">
        <f>ABS(K32)</f>
        <v>0.10833333325000005</v>
      </c>
      <c r="O29">
        <f>ABS(K33)</f>
        <v>0.12916666674999999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6.516666667</v>
      </c>
      <c r="E30">
        <v>2.757899653</v>
      </c>
      <c r="F30">
        <v>0.65321612309999999</v>
      </c>
      <c r="J30">
        <f>D16/4</f>
        <v>0.59583333324999999</v>
      </c>
      <c r="K30">
        <f t="shared" si="4"/>
        <v>-0.10833333349999996</v>
      </c>
      <c r="M30">
        <v>5</v>
      </c>
      <c r="N30">
        <f>ABS(K34)</f>
        <v>0.10000000000000009</v>
      </c>
      <c r="O30">
        <f>ABS(K35)</f>
        <v>0.12083333325000001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7.05</v>
      </c>
      <c r="E31">
        <v>5.3317808759999998</v>
      </c>
      <c r="F31">
        <v>0.63243037749999997</v>
      </c>
      <c r="J31">
        <f>D18/4</f>
        <v>0.70416666674999995</v>
      </c>
      <c r="K31">
        <f t="shared" si="4"/>
        <v>-0.125</v>
      </c>
      <c r="M31">
        <v>6</v>
      </c>
      <c r="N31">
        <f>ABS(K36)</f>
        <v>0.11249999999999982</v>
      </c>
      <c r="O31">
        <f>ABS(K37)</f>
        <v>0.12916666674999999</v>
      </c>
      <c r="R31" s="6" t="s">
        <v>17</v>
      </c>
      <c r="S31" s="5">
        <f>SUM(N26:O36)</f>
        <v>2.2041666665749999</v>
      </c>
      <c r="T31" s="5">
        <f>SQRT((P26^2)*10)</f>
        <v>1.8604085572798249E-2</v>
      </c>
      <c r="V31" s="6" t="s">
        <v>14</v>
      </c>
      <c r="W31" s="5">
        <f>AVERAGE(N26:N36)</f>
        <v>0.10666666664999999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7.1666666670000003</v>
      </c>
      <c r="E32">
        <v>4.950402865</v>
      </c>
      <c r="F32">
        <v>0.64834307739999997</v>
      </c>
      <c r="J32">
        <f>D19/4</f>
        <v>0.82916666674999995</v>
      </c>
      <c r="K32">
        <f t="shared" si="4"/>
        <v>-0.10833333325000005</v>
      </c>
      <c r="M32">
        <v>7</v>
      </c>
      <c r="N32">
        <f>ABS(K38)</f>
        <v>0.10000000000000009</v>
      </c>
      <c r="O32">
        <f>ABS(K39)</f>
        <v>0.13333333324999996</v>
      </c>
      <c r="R32" s="6" t="s">
        <v>19</v>
      </c>
      <c r="S32" s="5">
        <f>H13/S31</f>
        <v>4.5368620039693974</v>
      </c>
      <c r="T32" s="5">
        <f>(H13/(S31^2))*T31</f>
        <v>3.8293006710321577E-2</v>
      </c>
      <c r="V32" s="6" t="s">
        <v>16</v>
      </c>
      <c r="W32" s="5">
        <f>AVERAGE(O26:O35)</f>
        <v>0.12638888889722219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7.5</v>
      </c>
      <c r="E33">
        <v>5.3142797990000004</v>
      </c>
      <c r="F33">
        <v>0.62375737580000001</v>
      </c>
      <c r="J33">
        <f>D21/4</f>
        <v>0.9375</v>
      </c>
      <c r="K33">
        <f t="shared" si="4"/>
        <v>-0.12916666674999999</v>
      </c>
      <c r="M33">
        <v>8</v>
      </c>
      <c r="N33">
        <f>ABS(K40)</f>
        <v>0.11250000000000004</v>
      </c>
      <c r="O33">
        <f>ABS(K41)</f>
        <v>0.12916666675000021</v>
      </c>
      <c r="P33" s="3"/>
      <c r="Q33" s="3"/>
    </row>
    <row r="34" spans="2:42" x14ac:dyDescent="0.25">
      <c r="B34" s="8" t="s">
        <v>54</v>
      </c>
      <c r="C34">
        <v>9</v>
      </c>
      <c r="D34">
        <v>8.0166666670000009</v>
      </c>
      <c r="E34">
        <v>7.7979610609999996</v>
      </c>
      <c r="F34">
        <v>0.62076217950000001</v>
      </c>
      <c r="J34">
        <f>D22/4</f>
        <v>1.06666666675</v>
      </c>
      <c r="K34">
        <f t="shared" si="4"/>
        <v>-0.10000000000000009</v>
      </c>
      <c r="M34">
        <v>9</v>
      </c>
      <c r="N34">
        <f>ABS(K42)</f>
        <v>0.10416666649999984</v>
      </c>
      <c r="O34">
        <f>ABS(K43)</f>
        <v>0.12916666674999977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8.1166666670000005</v>
      </c>
      <c r="E35">
        <v>7.5213827489999998</v>
      </c>
      <c r="F35">
        <v>0.63047934719999998</v>
      </c>
      <c r="J35">
        <f>D24/4</f>
        <v>1.1666666667500001</v>
      </c>
      <c r="K35">
        <f t="shared" si="4"/>
        <v>-0.12083333325000001</v>
      </c>
      <c r="M35">
        <v>10</v>
      </c>
      <c r="N35">
        <f>ABS(K44)</f>
        <v>0.10833333325000005</v>
      </c>
      <c r="P35" s="3"/>
      <c r="Q35" s="3"/>
    </row>
    <row r="36" spans="2:42" x14ac:dyDescent="0.25">
      <c r="B36" s="9" t="s">
        <v>56</v>
      </c>
      <c r="C36">
        <v>9</v>
      </c>
      <c r="D36">
        <v>8.4333333330000002</v>
      </c>
      <c r="E36">
        <v>7.8037430619999997</v>
      </c>
      <c r="F36">
        <v>0.60909479450000004</v>
      </c>
      <c r="J36">
        <f>D25/4</f>
        <v>1.2875000000000001</v>
      </c>
      <c r="K36">
        <f t="shared" si="4"/>
        <v>-0.11249999999999982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8.9499999999999993</v>
      </c>
      <c r="E37">
        <v>10.32814645</v>
      </c>
      <c r="F37">
        <v>0.59430815390000002</v>
      </c>
      <c r="J37">
        <f>D27/4</f>
        <v>1.4</v>
      </c>
      <c r="K37">
        <f t="shared" si="4"/>
        <v>-0.12916666674999999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9.0333333329999999</v>
      </c>
      <c r="E38">
        <v>9.9410277909999998</v>
      </c>
      <c r="F38">
        <v>0.63353494730000004</v>
      </c>
      <c r="J38">
        <f>D28/4</f>
        <v>1.5291666667499999</v>
      </c>
      <c r="K38">
        <f t="shared" si="4"/>
        <v>-0.10000000000000009</v>
      </c>
      <c r="Q38">
        <f>V15</f>
        <v>-1.9795637293861006</v>
      </c>
      <c r="R38">
        <f t="shared" ref="Q38:R47" si="5">W15</f>
        <v>1.2867665534719864E-2</v>
      </c>
      <c r="S38">
        <f>D13/4-D10/4</f>
        <v>0.22500000007499998</v>
      </c>
      <c r="T38">
        <f>$P$26</f>
        <v>5.8831284194720748E-3</v>
      </c>
      <c r="V38">
        <f>Q38/S38</f>
        <v>-8.7980610165610944</v>
      </c>
      <c r="W38">
        <f>SQRT(((1/S38)*R38)^2+((Q38/(S38^2))*T38)^2)</f>
        <v>0.23704714859350764</v>
      </c>
      <c r="Y38" s="6" t="s">
        <v>94</v>
      </c>
      <c r="Z38" s="6"/>
      <c r="AA38" s="5">
        <f>AVERAGE(V38:V47)</f>
        <v>-8.9754464286085938</v>
      </c>
      <c r="AB38" s="13">
        <f>SQRT(SUM(W38^2+W39^2+W40^2+W41^2+W42^2+W43^2+W44^2+W45^2+W46^2+W47^2)/(H13^2))</f>
        <v>6.8859119969812616E-2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9.3833333329999995</v>
      </c>
      <c r="E39">
        <v>10.304915060000001</v>
      </c>
      <c r="F39">
        <v>0.61186092280000004</v>
      </c>
      <c r="J39">
        <f>D30/4</f>
        <v>1.62916666675</v>
      </c>
      <c r="K39">
        <f t="shared" si="4"/>
        <v>-0.13333333324999996</v>
      </c>
      <c r="Q39">
        <f t="shared" si="5"/>
        <v>-1.9897615199275966</v>
      </c>
      <c r="R39">
        <f t="shared" si="5"/>
        <v>1.0094463512478207E-2</v>
      </c>
      <c r="S39">
        <f>D16/4-D13/4</f>
        <v>0.2291666665</v>
      </c>
      <c r="T39">
        <f t="shared" ref="T39:T47" si="6">$P$26</f>
        <v>5.8831284194720748E-3</v>
      </c>
      <c r="V39">
        <f t="shared" ref="V39:V47" si="7">Q39/S39</f>
        <v>-8.682595729635036</v>
      </c>
      <c r="W39">
        <f t="shared" ref="W39:W47" si="8">SQRT(((1/S39)*R39)^2+((Q39/(S39^2))*T39)^2)</f>
        <v>0.22720884889363685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1.7625</v>
      </c>
      <c r="K40">
        <f t="shared" si="4"/>
        <v>-0.11250000000000004</v>
      </c>
      <c r="Q40">
        <f t="shared" si="5"/>
        <v>-2.1050072387701859</v>
      </c>
      <c r="R40">
        <f t="shared" si="5"/>
        <v>7.2661688132670517E-3</v>
      </c>
      <c r="S40">
        <f>D19/4-D16/4</f>
        <v>0.23333333349999996</v>
      </c>
      <c r="T40">
        <f t="shared" si="6"/>
        <v>5.8831284194720748E-3</v>
      </c>
      <c r="V40">
        <f t="shared" si="7"/>
        <v>-9.0214595882854702</v>
      </c>
      <c r="W40">
        <f t="shared" si="8"/>
        <v>0.22958350629222687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1.875</v>
      </c>
      <c r="K41">
        <f t="shared" si="4"/>
        <v>-0.12916666675000021</v>
      </c>
      <c r="Q41">
        <f t="shared" si="5"/>
        <v>-2.1102016070567018</v>
      </c>
      <c r="R41">
        <f t="shared" si="5"/>
        <v>4.4039098194225542E-3</v>
      </c>
      <c r="S41">
        <f>D22/4-D19/4</f>
        <v>0.23750000000000004</v>
      </c>
      <c r="T41">
        <f t="shared" si="6"/>
        <v>5.8831284194720748E-3</v>
      </c>
      <c r="V41">
        <f t="shared" si="7"/>
        <v>-8.88505939813348</v>
      </c>
      <c r="W41">
        <f t="shared" si="8"/>
        <v>0.22087213496010746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2.0041666667500002</v>
      </c>
      <c r="K42">
        <f t="shared" si="4"/>
        <v>-0.10416666649999984</v>
      </c>
      <c r="Q42">
        <f t="shared" si="5"/>
        <v>-1.9847490017293643</v>
      </c>
      <c r="R42">
        <f t="shared" si="5"/>
        <v>1.8858657346677633E-3</v>
      </c>
      <c r="S42">
        <f>D25/4-D22/4</f>
        <v>0.2208333332500001</v>
      </c>
      <c r="T42">
        <f t="shared" si="6"/>
        <v>5.8831284194720748E-3</v>
      </c>
      <c r="V42">
        <f t="shared" si="7"/>
        <v>-8.9875426527320386</v>
      </c>
      <c r="W42">
        <f t="shared" si="8"/>
        <v>0.23958560659886627</v>
      </c>
      <c r="Y42" s="14" t="s">
        <v>96</v>
      </c>
      <c r="Z42" s="14"/>
      <c r="AA42" s="12">
        <f>ABS($X$17*100)</f>
        <v>209.05030324622791</v>
      </c>
      <c r="AB42" s="12">
        <f>$Y$17</f>
        <v>7.4380725252894556E-3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2.1083333332500001</v>
      </c>
      <c r="K43">
        <f t="shared" si="4"/>
        <v>-0.12916666674999977</v>
      </c>
      <c r="Q43">
        <f t="shared" si="5"/>
        <v>-2.11515047775042</v>
      </c>
      <c r="R43">
        <f t="shared" si="5"/>
        <v>2.2097087003576815E-3</v>
      </c>
      <c r="S43">
        <f>D28/4-D25/4</f>
        <v>0.24166666674999981</v>
      </c>
      <c r="T43">
        <f t="shared" si="6"/>
        <v>5.8831284194720748E-3</v>
      </c>
      <c r="V43">
        <f t="shared" si="7"/>
        <v>-8.7523468014664534</v>
      </c>
      <c r="W43">
        <f t="shared" si="8"/>
        <v>0.21326305838995074</v>
      </c>
      <c r="Y43" s="14" t="s">
        <v>97</v>
      </c>
      <c r="Z43" s="14"/>
      <c r="AA43" s="12">
        <f>$W$31</f>
        <v>0.10666666664999999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2.2374999999999998</v>
      </c>
      <c r="K44">
        <f t="shared" si="4"/>
        <v>-0.10833333325000005</v>
      </c>
      <c r="Q44">
        <f t="shared" si="5"/>
        <v>-2.1408495418518303</v>
      </c>
      <c r="R44">
        <f t="shared" si="5"/>
        <v>4.8658152016429028E-3</v>
      </c>
      <c r="S44">
        <f>D31/4-D28/4</f>
        <v>0.23333333325000005</v>
      </c>
      <c r="T44">
        <f t="shared" si="6"/>
        <v>5.8831284194720748E-3</v>
      </c>
      <c r="V44">
        <f t="shared" si="7"/>
        <v>-9.1750694683560816</v>
      </c>
      <c r="W44">
        <f t="shared" si="8"/>
        <v>0.23227277487442799</v>
      </c>
      <c r="Y44" s="14" t="s">
        <v>98</v>
      </c>
      <c r="Z44" s="14"/>
      <c r="AA44" s="12">
        <f>$W$32</f>
        <v>0.12638888889722219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2.3458333332499999</v>
      </c>
      <c r="Q45">
        <f t="shared" si="5"/>
        <v>-2.2611714262212654</v>
      </c>
      <c r="R45">
        <f t="shared" si="5"/>
        <v>7.8881638031967002E-3</v>
      </c>
      <c r="S45">
        <f>D34/4-D31/4</f>
        <v>0.24166666675000026</v>
      </c>
      <c r="T45">
        <f t="shared" si="6"/>
        <v>5.8831284194720748E-3</v>
      </c>
      <c r="V45">
        <f t="shared" si="7"/>
        <v>-9.356571415620202</v>
      </c>
      <c r="W45">
        <f t="shared" si="8"/>
        <v>0.2301030289719303</v>
      </c>
      <c r="Y45" s="14" t="s">
        <v>99</v>
      </c>
      <c r="Z45" s="14"/>
      <c r="AA45" s="5">
        <f>$S$31</f>
        <v>2.2041666665749999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-2.1280727494670497</v>
      </c>
      <c r="R46">
        <f t="shared" si="5"/>
        <v>1.0919890118666672E-2</v>
      </c>
      <c r="S46">
        <f>D37/4-D34/4</f>
        <v>0.23333333324999961</v>
      </c>
      <c r="T46">
        <f t="shared" si="6"/>
        <v>5.8831284194720748E-3</v>
      </c>
      <c r="V46">
        <f t="shared" si="7"/>
        <v>-9.1203117866874823</v>
      </c>
      <c r="W46">
        <f t="shared" si="8"/>
        <v>0.23466806645439792</v>
      </c>
      <c r="Y46" s="14" t="s">
        <v>100</v>
      </c>
      <c r="Z46" s="14"/>
      <c r="AA46" s="5">
        <f>$S$32</f>
        <v>4.5368620039693974</v>
      </c>
      <c r="AB46" s="5">
        <f>$T$32</f>
        <v>3.8293006710321577E-2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8.9754464286085938</v>
      </c>
      <c r="AB47" s="5">
        <f>$AB$38</f>
        <v>6.8859119969812616E-2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2019-09-04T11:19:17Z</dcterms:modified>
</cp:coreProperties>
</file>