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"/>
    </mc:Choice>
  </mc:AlternateContent>
  <xr:revisionPtr revIDLastSave="0" documentId="13_ncr:1_{6E562E72-D26B-411A-8A15-3B3BC261246B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47" i="1" l="1"/>
  <c r="AA46" i="1"/>
  <c r="AA45" i="1"/>
  <c r="AA44" i="1"/>
  <c r="AA43" i="1"/>
  <c r="AA42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T42" i="1"/>
  <c r="S42" i="1"/>
  <c r="W42" i="1" s="1"/>
  <c r="R42" i="1"/>
  <c r="Q42" i="1"/>
  <c r="V42" i="1" s="1"/>
  <c r="V41" i="1"/>
  <c r="T41" i="1"/>
  <c r="S41" i="1"/>
  <c r="W41" i="1" s="1"/>
  <c r="R41" i="1"/>
  <c r="Q41" i="1"/>
  <c r="T40" i="1"/>
  <c r="S40" i="1"/>
  <c r="W40" i="1" s="1"/>
  <c r="R40" i="1"/>
  <c r="Q40" i="1"/>
  <c r="V40" i="1" s="1"/>
  <c r="V39" i="1"/>
  <c r="T39" i="1"/>
  <c r="S39" i="1"/>
  <c r="W39" i="1" s="1"/>
  <c r="R39" i="1"/>
  <c r="Q39" i="1"/>
  <c r="T38" i="1"/>
  <c r="S38" i="1"/>
  <c r="W38" i="1" s="1"/>
  <c r="R38" i="1"/>
  <c r="Q38" i="1"/>
  <c r="V38" i="1" s="1"/>
  <c r="AA38" i="1" s="1"/>
  <c r="W32" i="1"/>
  <c r="W31" i="1"/>
  <c r="T31" i="1"/>
  <c r="AB45" i="1" s="1"/>
  <c r="S31" i="1"/>
  <c r="T32" i="1" s="1"/>
  <c r="AB46" i="1" s="1"/>
  <c r="P28" i="1"/>
  <c r="P30" i="1" s="1"/>
  <c r="X32" i="1" s="1"/>
  <c r="AB44" i="1" s="1"/>
  <c r="AB38" i="1" l="1"/>
  <c r="AB47" i="1" s="1"/>
  <c r="X31" i="1"/>
  <c r="AB43" i="1" s="1"/>
  <c r="S32" i="1"/>
  <c r="H13" i="1"/>
  <c r="P26" i="1" l="1"/>
  <c r="AI18" i="1" l="1"/>
  <c r="AH18" i="1"/>
  <c r="AI16" i="1"/>
  <c r="AI17" i="1" s="1"/>
  <c r="AI15" i="1"/>
  <c r="AH15" i="1"/>
  <c r="AI11" i="1"/>
  <c r="AH11" i="1"/>
  <c r="AI10" i="1"/>
  <c r="AI19" i="1" l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A10" i="1" l="1"/>
  <c r="AH19" i="1"/>
  <c r="AH22" i="1"/>
  <c r="AI22" i="1"/>
  <c r="AB17" i="1"/>
  <c r="AA17" i="1"/>
  <c r="AA18" i="1" s="1"/>
  <c r="AA21" i="1" s="1"/>
  <c r="AA15" i="1"/>
  <c r="AB15" i="1" s="1"/>
  <c r="AB19" i="1" s="1"/>
  <c r="AA16" i="1"/>
  <c r="AI20" i="1" l="1"/>
  <c r="AH20" i="1"/>
  <c r="AH23" i="1"/>
  <c r="AH24" i="1" s="1"/>
  <c r="AH27" i="1" s="1"/>
  <c r="AH28" i="1" s="1"/>
  <c r="AB18" i="1"/>
  <c r="AB21" i="1" s="1"/>
  <c r="AB16" i="1"/>
  <c r="AA19" i="1"/>
  <c r="AA20" i="1" s="1"/>
  <c r="T19" i="1" l="1"/>
  <c r="T18" i="1"/>
  <c r="V18" i="1" s="1"/>
  <c r="T16" i="1"/>
  <c r="T15" i="1"/>
  <c r="V15" i="1" s="1"/>
  <c r="T22" i="1"/>
  <c r="T20" i="1"/>
  <c r="T17" i="1"/>
  <c r="T21" i="1"/>
  <c r="V21" i="1" s="1"/>
  <c r="T23" i="1"/>
  <c r="AH25" i="1"/>
  <c r="AI23" i="1"/>
  <c r="AI24" i="1" s="1"/>
  <c r="AA25" i="1"/>
  <c r="L4" i="1"/>
  <c r="AB20" i="1"/>
  <c r="V16" i="1" l="1"/>
  <c r="V19" i="1"/>
  <c r="V17" i="1"/>
  <c r="V20" i="1"/>
  <c r="V22" i="1"/>
  <c r="AI27" i="1"/>
  <c r="AI28" i="1" s="1"/>
  <c r="U19" i="1" s="1"/>
  <c r="AI25" i="1"/>
  <c r="N19" i="1"/>
  <c r="N13" i="1"/>
  <c r="N18" i="1"/>
  <c r="N17" i="1"/>
  <c r="N16" i="1"/>
  <c r="N14" i="1"/>
  <c r="N15" i="1"/>
  <c r="N12" i="1"/>
  <c r="N11" i="1"/>
  <c r="AB25" i="1"/>
  <c r="M4" i="1"/>
  <c r="H12" i="1"/>
  <c r="L11" i="1"/>
  <c r="X17" i="1" l="1"/>
  <c r="U22" i="1"/>
  <c r="U20" i="1"/>
  <c r="U23" i="1"/>
  <c r="U15" i="1"/>
  <c r="U21" i="1"/>
  <c r="W21" i="1" s="1"/>
  <c r="U18" i="1"/>
  <c r="W18" i="1" s="1"/>
  <c r="U16" i="1"/>
  <c r="W16" i="1" s="1"/>
  <c r="U17" i="1"/>
  <c r="W17" i="1" s="1"/>
  <c r="O17" i="1"/>
  <c r="O19" i="1"/>
  <c r="O11" i="1"/>
  <c r="O16" i="1"/>
  <c r="O12" i="1"/>
  <c r="O13" i="1"/>
  <c r="O14" i="1"/>
  <c r="O18" i="1"/>
  <c r="O15" i="1"/>
  <c r="W15" i="1" l="1"/>
  <c r="W20" i="1"/>
  <c r="W22" i="1"/>
  <c r="W19" i="1"/>
  <c r="Q13" i="1"/>
  <c r="Q15" i="1"/>
  <c r="Q17" i="1"/>
  <c r="Q14" i="1"/>
  <c r="Q18" i="1"/>
  <c r="Q16" i="1"/>
  <c r="Q11" i="1"/>
  <c r="Q12" i="1"/>
  <c r="Y17" i="1" l="1"/>
  <c r="T11" i="1"/>
  <c r="R12" i="1"/>
  <c r="R17" i="1" l="1"/>
  <c r="R11" i="1"/>
  <c r="R15" i="1"/>
  <c r="R18" i="1"/>
  <c r="R14" i="1"/>
  <c r="R16" i="1"/>
  <c r="R13" i="1"/>
  <c r="U11" i="1" l="1"/>
</calcChain>
</file>

<file path=xl/sharedStrings.xml><?xml version="1.0" encoding="utf-8"?>
<sst xmlns="http://schemas.openxmlformats.org/spreadsheetml/2006/main" count="157" uniqueCount="101">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</sst>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AA42" sqref="AA42:AB47"/>
    </sheetView>
  </sheetViews>
  <sheetFormatPr defaultRowHeight="15" x14ac:dyDescent="0.25"/>
  <cols>
    <col min="8" max="8" width="12.28515625" customWidth="1"/>
    <col min="24" max="24" width="9.140625" customWidth="1"/>
    <col min="27" max="27" width="18.28515625" bestFit="1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23.65399867</v>
      </c>
      <c r="M3">
        <v>0.01</v>
      </c>
      <c r="N3" t="s">
        <v>38</v>
      </c>
    </row>
    <row r="4" spans="1:35" x14ac:dyDescent="0.25">
      <c r="D4">
        <v>3.3333333329999999E-2</v>
      </c>
      <c r="E4">
        <v>11.827329069999999</v>
      </c>
      <c r="F4">
        <v>0.52902754159999998</v>
      </c>
      <c r="H4" s="11" t="s">
        <v>7</v>
      </c>
      <c r="I4" s="11"/>
      <c r="J4" s="11"/>
      <c r="K4" s="11"/>
      <c r="L4">
        <f>AA20</f>
        <v>7.897616004715184</v>
      </c>
      <c r="M4">
        <f>AB20</f>
        <v>0.10362023350471519</v>
      </c>
      <c r="P4" t="s">
        <v>13</v>
      </c>
    </row>
    <row r="5" spans="1:35" x14ac:dyDescent="0.25">
      <c r="D5">
        <v>0.05</v>
      </c>
      <c r="E5">
        <v>-11.826669600000001</v>
      </c>
      <c r="F5">
        <v>0.52669742870000003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23.65399867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0.61666666670000003</v>
      </c>
      <c r="E10">
        <v>-10.680816180000001</v>
      </c>
      <c r="F10">
        <v>0.59988207250000003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11.826999335</v>
      </c>
      <c r="AB10">
        <f>AB9</f>
        <v>0.01</v>
      </c>
      <c r="AE10" t="s">
        <v>65</v>
      </c>
      <c r="AH10">
        <f>L3</f>
        <v>23.65399867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0.71666666670000001</v>
      </c>
      <c r="E11">
        <v>-11.03494938</v>
      </c>
      <c r="F11">
        <v>0.60509140669999995</v>
      </c>
      <c r="G11" t="s">
        <v>57</v>
      </c>
      <c r="H11">
        <f>M3</f>
        <v>0.01</v>
      </c>
      <c r="K11">
        <f>ABS(E11-E14)</f>
        <v>2.2196649350000008</v>
      </c>
      <c r="L11">
        <f>SQRT((H11^2)+(H11^2))</f>
        <v>1.4142135623730951E-2</v>
      </c>
      <c r="N11">
        <f>($L$4-$L$5)*(E11/$L$4)</f>
        <v>-10.182626461567256</v>
      </c>
      <c r="O11">
        <f>SQRT(((E11/$L$4)*$M$4)^2+((E11/$L$4)*$M$5)^2+(($L$4-$L$5)*$H$11)^2+(((($L$5-$L$4)*E11)/($L$4^2))*$M$4)^2)</f>
        <v>0.21005308053547289</v>
      </c>
      <c r="Q11">
        <f>N11-N12</f>
        <v>-2.0482213487909977</v>
      </c>
      <c r="R11">
        <f>SQRT((O11^2)+(O12^2))</f>
        <v>0.27239902063860005</v>
      </c>
      <c r="T11" s="5">
        <f>AVERAGE(Q11:Q20)</f>
        <v>-2.293268657732054</v>
      </c>
      <c r="U11" s="5">
        <f>SQRT(((R11^2)+(R12^2)+(R13^2)+(R14^2)+(R15^2)+(R16^2)+(R17^2)+(R18^2)+(R19^2)+(R20^2))/$H$13)</f>
        <v>0.17234024143153934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1.05</v>
      </c>
      <c r="E12">
        <v>-10.77141164</v>
      </c>
      <c r="F12">
        <v>0.60016125730000003</v>
      </c>
      <c r="G12" t="s">
        <v>58</v>
      </c>
      <c r="H12">
        <f>L6</f>
        <v>4.1599999999999996E-3</v>
      </c>
      <c r="K12">
        <f>ABS(E14-E17)</f>
        <v>2.2813711189999992</v>
      </c>
      <c r="L12" s="1"/>
      <c r="N12">
        <f>($L$4-$L$5)*(E14/$L$4)</f>
        <v>-8.1344051127762587</v>
      </c>
      <c r="O12">
        <f>SQRT(((E14/$L$4)*$M$4)^2+((E14/$L$4)*$M$5)^2+(($L$4-$L$5)*$H$11)^2+(((($L$5-$L$4)*E14)/($L$4^2))*$M$4)^2)</f>
        <v>0.17343278179867436</v>
      </c>
      <c r="Q12">
        <f t="shared" ref="Q12:Q18" si="0">N12-N13</f>
        <v>-2.1051614398057792</v>
      </c>
      <c r="R12">
        <f t="shared" ref="R12:R18" si="1">SQRT((O12^2)+(O13^2))</f>
        <v>0.22135253391756687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1.6333333329999999</v>
      </c>
      <c r="E13">
        <v>-8.5188790409999999</v>
      </c>
      <c r="F13">
        <v>0.59321970840000005</v>
      </c>
      <c r="G13" t="s">
        <v>39</v>
      </c>
      <c r="H13" s="4">
        <f>C36</f>
        <v>9</v>
      </c>
      <c r="K13">
        <f>ABS(E17-E20)</f>
        <v>2.4379430190000004</v>
      </c>
      <c r="L13" s="1"/>
      <c r="N13">
        <f>($L$4-$L$5)*(E17/$L$4)</f>
        <v>-6.0292436729704795</v>
      </c>
      <c r="O13">
        <f>SQRT(((E17/$L$4)*$M$4)^2+((E17/$L$4)*$M$5)^2+(($L$4-$L$5)*$H$11)^2+(((($L$5-$L$4)*E17)/($L$4^2))*$M$4)^2)</f>
        <v>0.13754277323545941</v>
      </c>
      <c r="Q13">
        <f t="shared" si="0"/>
        <v>-2.2496399613808253</v>
      </c>
      <c r="R13">
        <f t="shared" si="1"/>
        <v>0.1719773683063606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1.733333333</v>
      </c>
      <c r="E14">
        <v>-8.8152844449999996</v>
      </c>
      <c r="F14">
        <v>0.62295923259999997</v>
      </c>
      <c r="K14">
        <f>ABS(E20-E23)</f>
        <v>2.3514274630000003</v>
      </c>
      <c r="L14" s="1"/>
      <c r="N14">
        <f>($L$4-$L$5)*(E20/$L$4)</f>
        <v>-3.7796037115896541</v>
      </c>
      <c r="O14">
        <f>SQRT(((E20/$L$4)*$M$4)^2+((E20/$L$4)*$M$5)^2+(($L$4-$L$5)*$H$11)^2+(((($L$5-$L$4)*E20)/($L$4^2))*$M$4)^2)</f>
        <v>0.10323856227340923</v>
      </c>
      <c r="Q14">
        <f t="shared" si="0"/>
        <v>-2.1698067370019745</v>
      </c>
      <c r="R14">
        <f t="shared" si="1"/>
        <v>0.13015051745003534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1.826999335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2.1</v>
      </c>
      <c r="E15">
        <v>-8.5351605890000002</v>
      </c>
      <c r="F15">
        <v>0.65504010180000005</v>
      </c>
      <c r="K15">
        <f>ABS(E26-E23)</f>
        <v>2.3966998136999997</v>
      </c>
      <c r="L15" s="1"/>
      <c r="N15">
        <f>($L$4-$L$5)*(E23/$L$4)</f>
        <v>-1.6097969745876799</v>
      </c>
      <c r="O15">
        <f>SQRT(((E23/$L$4)*$M$4)^2+((E23/$L$4)*$M$5)^2+(($L$4-$L$5)*$H$11)^2+(((($L$5-$L$4)*E23)/($L$4^2))*$M$4)^2)</f>
        <v>7.9252485464061995E-2</v>
      </c>
      <c r="Q15">
        <f t="shared" si="0"/>
        <v>-2.2115823193214257</v>
      </c>
      <c r="R15">
        <f t="shared" si="1"/>
        <v>0.10829334383439766</v>
      </c>
      <c r="T15">
        <f>E11*$AH$28</f>
        <v>-9.7051075077876376</v>
      </c>
      <c r="U15">
        <f>(SQRT(($M$3/E11)^2+($AI$28/$AH$28^2)))/100*T15</f>
        <v>-9.66584129284862E-3</v>
      </c>
      <c r="V15">
        <f>T15-T16</f>
        <v>-1.9521690660842408</v>
      </c>
      <c r="W15">
        <f>SQRT(U15^2+U16^2)</f>
        <v>1.2371497031521815E-2</v>
      </c>
      <c r="Z15" t="s">
        <v>26</v>
      </c>
      <c r="AA15">
        <f>AA14/AA13</f>
        <v>1.4975404385245903</v>
      </c>
      <c r="AB15">
        <f>(((AB13/AA13)*100+(AB14/AA14)*100)/100)*AA15</f>
        <v>8.1967213114754103E-3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2.5833333330000001</v>
      </c>
      <c r="E16">
        <v>-6.2251159249999999</v>
      </c>
      <c r="F16">
        <v>0.6026231594</v>
      </c>
      <c r="K16">
        <f>ABS(E29-E26)</f>
        <v>2.4624732093000001</v>
      </c>
      <c r="L16" s="1"/>
      <c r="N16">
        <f>($L$4-$L$5)*(E26/$L$4)</f>
        <v>0.60178534473374579</v>
      </c>
      <c r="O16">
        <f>SQRT(((E26/$L$4)*$M$4)^2+((E26/$L$4)*$M$5)^2+(($L$4-$L$5)*$H$11)^2+(((($L$5-$L$4)*E26)/($L$4^2))*$M$4)^2)</f>
        <v>7.380035139891758E-2</v>
      </c>
      <c r="Q16">
        <f t="shared" si="0"/>
        <v>-2.2722754766201403</v>
      </c>
      <c r="R16">
        <f t="shared" si="1"/>
        <v>0.11768333504939853</v>
      </c>
      <c r="T16">
        <f>E14*$AH$28</f>
        <v>-7.7529384417033969</v>
      </c>
      <c r="U16">
        <f>(SQRT(($M$3/E14)^2+($AI$28/$AH$28^2)))/100*T16</f>
        <v>-7.7217518026944888E-3</v>
      </c>
      <c r="V16">
        <f t="shared" ref="V16:V22" si="2">T16-T17</f>
        <v>-2.0064389253280623</v>
      </c>
      <c r="W16">
        <f t="shared" ref="W16:W22" si="3">SQRT(U16^2+U17^2)</f>
        <v>9.6117667272408551E-3</v>
      </c>
      <c r="X16" s="6" t="s">
        <v>83</v>
      </c>
      <c r="Y16" s="6" t="s">
        <v>84</v>
      </c>
      <c r="Z16" t="s">
        <v>27</v>
      </c>
      <c r="AA16">
        <f>ATAN(AA14/AA13)</f>
        <v>0.9820360751772379</v>
      </c>
      <c r="AB16">
        <f>(ABS(1/(1+AA15)))*AB15</f>
        <v>3.2819173555874766E-3</v>
      </c>
      <c r="AG16" t="s">
        <v>69</v>
      </c>
      <c r="AH16">
        <f>AH10/2</f>
        <v>11.826999335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2.7</v>
      </c>
      <c r="E17">
        <v>-6.5339133260000004</v>
      </c>
      <c r="F17">
        <v>0.62004682769999997</v>
      </c>
      <c r="K17">
        <f>ABS(E32-E29)</f>
        <v>2.8579130699999999</v>
      </c>
      <c r="L17" s="1"/>
      <c r="N17">
        <f>($L$4-$L$5)*(E29/$L$4)</f>
        <v>2.8740608213538863</v>
      </c>
      <c r="O17">
        <f>SQRT(((E29/$L$4)*$M$4)^2+((E29/$L$4)*$M$5)^2+(($L$4-$L$5)*$H$11)^2+(((($L$5-$L$4)*E29)/($L$4^2))*$M$4)^2)</f>
        <v>9.1667199595849319E-2</v>
      </c>
      <c r="Q17">
        <f t="shared" si="0"/>
        <v>-2.6371721563294477</v>
      </c>
      <c r="R17">
        <f t="shared" si="1"/>
        <v>0.15837673637117242</v>
      </c>
      <c r="T17">
        <f>E17*$AH$28</f>
        <v>-5.7464995163753345</v>
      </c>
      <c r="U17">
        <f>(SQRT(($M$3/E17)^2+($AI$28/$AH$28^2)))/100*T17</f>
        <v>-5.7236883839425403E-3</v>
      </c>
      <c r="V17">
        <f t="shared" si="2"/>
        <v>-2.1441420601473902</v>
      </c>
      <c r="W17">
        <f t="shared" si="3"/>
        <v>6.7556984619228837E-3</v>
      </c>
      <c r="X17" s="5">
        <f>AVERAGE(V15:V24)</f>
        <v>-2.1857247687060735</v>
      </c>
      <c r="Y17" s="5">
        <f>SQRT(((W15^2)+(W16^2)+(W17^2)+(W18^2)+(W19^2)+(W20^2)+(W21^2)+(W22^2)+(W23^2)+(W24^2))/$H$13)</f>
        <v>6.9842181190553666E-3</v>
      </c>
      <c r="Z17" t="s">
        <v>28</v>
      </c>
      <c r="AA17">
        <f>SQRT((AA14^2)+(AA13^2))</f>
        <v>2.196890204377643</v>
      </c>
      <c r="AB17">
        <f>SQRT(((ABS(AA13*(AA13^2+AA14^2)))*AB13)^2+((ABS(AA14*(AA13^2+AA14^2)))*AB14)^2)</f>
        <v>8.8176954340480687E-2</v>
      </c>
      <c r="AG17" t="s">
        <v>70</v>
      </c>
      <c r="AH17">
        <f>(AH16)-AH15</f>
        <v>1.826999335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3.016666667</v>
      </c>
      <c r="E18">
        <v>-6.2251032339999997</v>
      </c>
      <c r="F18">
        <v>0.60674113490000003</v>
      </c>
      <c r="K18">
        <f>ABS(E35-E32)</f>
        <v>2.8742961399999993</v>
      </c>
      <c r="N18">
        <f>($L$4-$L$5)*(E32/$L$4)</f>
        <v>5.511232977683334</v>
      </c>
      <c r="O18">
        <f>SQRT(((E32/$L$4)*$M$4)^2+((E32/$L$4)*$M$5)^2+(($L$4-$L$5)*$H$11)^2+(((($L$5-$L$4)*E32)/($L$4^2))*$M$4)^2)</f>
        <v>0.12915229437311043</v>
      </c>
      <c r="Q18">
        <f t="shared" si="0"/>
        <v>-2.65228982260584</v>
      </c>
      <c r="R18">
        <f t="shared" si="1"/>
        <v>0.21664920941622173</v>
      </c>
      <c r="T18">
        <f>E20*$AH$28</f>
        <v>-3.6023574562279443</v>
      </c>
      <c r="U18">
        <f>(SQRT(($M$3/E20)^2+($AI$28/$AH$28^2)))/100*T18</f>
        <v>-3.5887118847782204E-3</v>
      </c>
      <c r="V18">
        <f t="shared" si="2"/>
        <v>-2.0680526515636211</v>
      </c>
      <c r="W18">
        <f t="shared" si="3"/>
        <v>3.9014709331301905E-3</v>
      </c>
      <c r="Z18" t="s">
        <v>29</v>
      </c>
      <c r="AA18">
        <f>AA17/AA14</f>
        <v>1.2024581302749313</v>
      </c>
      <c r="AB18">
        <f>(((AB17/AA17)*100+(AB14/AA14)*100)/100)*AA18</f>
        <v>5.4844867058055059E-2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3.5833333330000001</v>
      </c>
      <c r="E19">
        <v>-3.7871348340000002</v>
      </c>
      <c r="F19">
        <v>0.64040828130000005</v>
      </c>
      <c r="K19">
        <f>ABS(E38-E35)</f>
        <v>8.8468393889999994</v>
      </c>
      <c r="N19">
        <f>($L$4-$L$5)*(E35/$L$4)</f>
        <v>8.163522800289174</v>
      </c>
      <c r="O19">
        <f>SQRT(((E35/$L$4)*$M$4)^2+((E35/$L$4)*$M$5)^2+(($L$4-$L$5)*$H$11)^2+(((($L$5-$L$4)*E35)/($L$4^2))*$M$4)^2)</f>
        <v>0.17394414275518255</v>
      </c>
      <c r="T19">
        <f>E23*$AH$28</f>
        <v>-1.5343048046643233</v>
      </c>
      <c r="U19">
        <f>(SQRT(($M$3/E23)^2+($AI$28/$AH$28^2)))/100*T19</f>
        <v>-1.5305627886863426E-3</v>
      </c>
      <c r="V19">
        <f t="shared" si="2"/>
        <v>-2.1078691487258188</v>
      </c>
      <c r="W19">
        <f t="shared" si="3"/>
        <v>1.6360470165225421E-3</v>
      </c>
      <c r="Z19" t="s">
        <v>30</v>
      </c>
      <c r="AA19">
        <f>1/AA15</f>
        <v>0.66776160047151845</v>
      </c>
      <c r="AB19">
        <f>AB15</f>
        <v>8.1967213114754103E-3</v>
      </c>
      <c r="AG19" t="s">
        <v>72</v>
      </c>
      <c r="AH19">
        <f>AH17/AH18</f>
        <v>0.7612497229166667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3.7</v>
      </c>
      <c r="E20">
        <v>-4.095970307</v>
      </c>
      <c r="F20">
        <v>0.64547802310000002</v>
      </c>
      <c r="T20">
        <f>E26*$AH$28</f>
        <v>0.57356434406149537</v>
      </c>
      <c r="U20">
        <f>(SQRT(($M$3/E26)^2+($AI$28/$AH$28^2)))/100*T20</f>
        <v>5.7795102747637485E-4</v>
      </c>
      <c r="V20">
        <f t="shared" si="2"/>
        <v>-2.1657160724830935</v>
      </c>
      <c r="W20">
        <f t="shared" si="3"/>
        <v>2.7900192853974105E-3</v>
      </c>
      <c r="Z20" t="s">
        <v>31</v>
      </c>
      <c r="AA20">
        <f>AA10*AA19</f>
        <v>7.897616004715184</v>
      </c>
      <c r="AB20">
        <f>(((AB10/AA10)*100+(AB19/AA19)*100)/100)*AA20</f>
        <v>0.10362023350471519</v>
      </c>
      <c r="AG20" t="s">
        <v>73</v>
      </c>
      <c r="AH20">
        <f>ATAN(AH19)</f>
        <v>0.65066213977480314</v>
      </c>
      <c r="AI20">
        <f>(ABS(1/(1+AH19)))*AI19</f>
        <v>2.3657443986799206E-3</v>
      </c>
    </row>
    <row r="21" spans="2:35" x14ac:dyDescent="0.25">
      <c r="B21" s="9" t="s">
        <v>56</v>
      </c>
      <c r="C21">
        <v>4</v>
      </c>
      <c r="D21">
        <v>4.0333333329999999</v>
      </c>
      <c r="E21">
        <v>-3.7954342369999998</v>
      </c>
      <c r="F21">
        <v>0.61984378419999997</v>
      </c>
      <c r="T21">
        <f>E29*$AH$28</f>
        <v>2.739280416544589</v>
      </c>
      <c r="U21">
        <f>(SQRT(($M$3/E29)^2+($AI$28/$AH$28^2)))/100*T21</f>
        <v>2.7295018268410228E-3</v>
      </c>
      <c r="V21">
        <f t="shared" si="2"/>
        <v>-2.513500754478442</v>
      </c>
      <c r="W21">
        <f t="shared" si="3"/>
        <v>5.9012322955193045E-3</v>
      </c>
      <c r="Z21" t="s">
        <v>32</v>
      </c>
      <c r="AA21">
        <f>AA10*AA18</f>
        <v>14.221471507126957</v>
      </c>
      <c r="AB21">
        <f>(((AB10/AA10)*100+(AB18/AA18)*100)/100)*AA21</f>
        <v>0.66067478752652986</v>
      </c>
    </row>
    <row r="22" spans="2:35" x14ac:dyDescent="0.25">
      <c r="B22" s="8" t="s">
        <v>54</v>
      </c>
      <c r="C22">
        <v>5</v>
      </c>
      <c r="D22">
        <v>4.55</v>
      </c>
      <c r="E22">
        <v>-1.452204654</v>
      </c>
      <c r="F22">
        <v>0.64556685459999996</v>
      </c>
      <c r="T22">
        <f>E32*$AH$28</f>
        <v>5.252781171023031</v>
      </c>
      <c r="U22">
        <f>(SQRT(($M$3/E32)^2+($AI$28/$AH$28^2)))/100*T22</f>
        <v>5.2320514507171621E-3</v>
      </c>
      <c r="V22">
        <f t="shared" si="2"/>
        <v>-2.5279094708379182</v>
      </c>
      <c r="W22">
        <f t="shared" si="3"/>
        <v>9.3502614392162991E-3</v>
      </c>
      <c r="AE22">
        <v>2</v>
      </c>
      <c r="AG22" t="s">
        <v>74</v>
      </c>
      <c r="AH22">
        <f>AH18/AH17</f>
        <v>1.3136293779767576</v>
      </c>
      <c r="AI22">
        <f>SQRT((AI17*(AH18/(AH17^2)))^2)</f>
        <v>7.1900922611816799E-3</v>
      </c>
    </row>
    <row r="23" spans="2:35" x14ac:dyDescent="0.25">
      <c r="B23" s="5" t="s">
        <v>55</v>
      </c>
      <c r="C23">
        <v>5</v>
      </c>
      <c r="D23">
        <v>4.6833333330000002</v>
      </c>
      <c r="E23">
        <v>-1.7445428439999999</v>
      </c>
      <c r="F23">
        <v>0.65882178660000001</v>
      </c>
      <c r="T23">
        <f>E35*$AH$28</f>
        <v>7.7806906418609492</v>
      </c>
      <c r="U23">
        <f>(SQRT(($M$3/E35)^2+($AI$28/$AH$28^2)))/100*T23</f>
        <v>7.7493887887202881E-3</v>
      </c>
      <c r="AA23" t="s">
        <v>11</v>
      </c>
      <c r="AB23" t="s">
        <v>4</v>
      </c>
      <c r="AG23" t="s">
        <v>31</v>
      </c>
      <c r="AH23">
        <f>AH22*AH16</f>
        <v>15.536293779767576</v>
      </c>
      <c r="AI23">
        <f>((SQRT((((AI19/AH19)*100)^2)+(((AI16/AH16)*100)^2)))/100)*AH23</f>
        <v>8.604586210793351E-2</v>
      </c>
    </row>
    <row r="24" spans="2:35" x14ac:dyDescent="0.25">
      <c r="B24" s="9" t="s">
        <v>56</v>
      </c>
      <c r="C24">
        <v>5</v>
      </c>
      <c r="D24">
        <v>4.9666666670000001</v>
      </c>
      <c r="E24">
        <v>-1.4563480099999999</v>
      </c>
      <c r="F24">
        <v>0.63734359389999995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14.936293779767576</v>
      </c>
      <c r="AI24">
        <f>AI23</f>
        <v>8.604586210793351E-2</v>
      </c>
    </row>
    <row r="25" spans="2:35" x14ac:dyDescent="0.25">
      <c r="B25" s="8" t="s">
        <v>54</v>
      </c>
      <c r="C25">
        <v>6</v>
      </c>
      <c r="D25">
        <v>5.55</v>
      </c>
      <c r="E25">
        <v>0.92804863820000005</v>
      </c>
      <c r="F25">
        <v>0.65882178660000001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7.2876160047151837</v>
      </c>
      <c r="AB25">
        <f>SQRT((AB20^2)+(AB24^2))</f>
        <v>0.10362023350471519</v>
      </c>
      <c r="AG25" t="s">
        <v>76</v>
      </c>
      <c r="AH25">
        <f>AH22*AH24</f>
        <v>19.620754307194193</v>
      </c>
      <c r="AI25">
        <f>((SQRT((((AI22/AH22)*100)^2)+(((AI24/AH24)*100)^2)))/100)*AH25</f>
        <v>0.15591550464404288</v>
      </c>
    </row>
    <row r="26" spans="2:35" x14ac:dyDescent="0.25">
      <c r="B26" s="5" t="s">
        <v>55</v>
      </c>
      <c r="C26">
        <v>6</v>
      </c>
      <c r="D26">
        <v>5.6666666670000003</v>
      </c>
      <c r="E26">
        <v>0.65215696970000003</v>
      </c>
      <c r="F26">
        <v>0.66379000659999998</v>
      </c>
      <c r="J26">
        <f>D10/4</f>
        <v>0.15416666667500001</v>
      </c>
      <c r="K26">
        <f>J26-J27</f>
        <v>-0.108333333325</v>
      </c>
      <c r="M26">
        <v>1</v>
      </c>
      <c r="N26">
        <f>ABS(K26)</f>
        <v>0.108333333325</v>
      </c>
      <c r="O26">
        <f>ABS(K27)</f>
        <v>0.14583333324999997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</v>
      </c>
      <c r="E27">
        <v>0.93217930390000003</v>
      </c>
      <c r="F27">
        <v>0.6629270719</v>
      </c>
      <c r="J27">
        <f>D12/4</f>
        <v>0.26250000000000001</v>
      </c>
      <c r="K27">
        <f t="shared" ref="K27:K42" si="4">J27-J28</f>
        <v>-0.14583333324999997</v>
      </c>
      <c r="M27">
        <v>2</v>
      </c>
      <c r="N27">
        <f>ABS(K28)</f>
        <v>0.11666666675000004</v>
      </c>
      <c r="O27">
        <f>ABS(K29)</f>
        <v>0.12083333325000001</v>
      </c>
      <c r="P27" t="s">
        <v>85</v>
      </c>
      <c r="AE27">
        <v>3</v>
      </c>
      <c r="AG27" t="s">
        <v>77</v>
      </c>
      <c r="AH27">
        <f>AH24-((3/2)*AH9)</f>
        <v>13.136293779767577</v>
      </c>
      <c r="AI27">
        <f>AI24</f>
        <v>8.604586210793351E-2</v>
      </c>
    </row>
    <row r="28" spans="2:35" x14ac:dyDescent="0.25">
      <c r="B28" s="8" t="s">
        <v>54</v>
      </c>
      <c r="C28">
        <v>7</v>
      </c>
      <c r="D28">
        <v>6.5666666669999998</v>
      </c>
      <c r="E28">
        <v>3.4070572010000002</v>
      </c>
      <c r="F28">
        <v>0.64706430029999995</v>
      </c>
      <c r="J28">
        <f>D13/4</f>
        <v>0.40833333324999999</v>
      </c>
      <c r="K28">
        <f t="shared" si="4"/>
        <v>-0.11666666675000004</v>
      </c>
      <c r="M28">
        <v>3</v>
      </c>
      <c r="N28">
        <f>ABS(K30)</f>
        <v>0.10833333349999996</v>
      </c>
      <c r="O28">
        <f>ABS(K31)</f>
        <v>0.14166666650000004</v>
      </c>
      <c r="P28">
        <f>H13</f>
        <v>9</v>
      </c>
      <c r="AG28" t="s">
        <v>78</v>
      </c>
      <c r="AH28">
        <f>AH27/AH24</f>
        <v>0.8794881764820236</v>
      </c>
      <c r="AI28">
        <f>SQRT((AI27/AH24)^2+((AH27*AI24/(AH24^2))^2))</f>
        <v>7.6718953918270723E-3</v>
      </c>
    </row>
    <row r="29" spans="2:35" x14ac:dyDescent="0.25">
      <c r="B29" s="5" t="s">
        <v>55</v>
      </c>
      <c r="C29">
        <v>7</v>
      </c>
      <c r="D29">
        <v>6.6666666670000003</v>
      </c>
      <c r="E29">
        <v>3.1146301790000002</v>
      </c>
      <c r="F29">
        <v>0.63149340369999996</v>
      </c>
      <c r="J29">
        <f>D15/4</f>
        <v>0.52500000000000002</v>
      </c>
      <c r="K29">
        <f t="shared" si="4"/>
        <v>-0.12083333325000001</v>
      </c>
      <c r="M29">
        <v>4</v>
      </c>
      <c r="N29">
        <f>ABS(K32)</f>
        <v>0.11249999999999993</v>
      </c>
      <c r="O29">
        <f>ABS(K33)</f>
        <v>0.12916666674999999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</v>
      </c>
      <c r="E30">
        <v>3.3946398229999999</v>
      </c>
      <c r="F30">
        <v>0.62651249340000004</v>
      </c>
      <c r="J30">
        <f>D16/4</f>
        <v>0.64583333325000003</v>
      </c>
      <c r="K30">
        <f t="shared" si="4"/>
        <v>-0.10833333349999996</v>
      </c>
      <c r="M30">
        <v>5</v>
      </c>
      <c r="N30">
        <f>ABS(K34)</f>
        <v>0.10416666675000008</v>
      </c>
      <c r="O30">
        <f>ABS(K35)</f>
        <v>0.14583333324999992</v>
      </c>
      <c r="P30">
        <f>P28-1</f>
        <v>8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7.6833333330000002</v>
      </c>
      <c r="E31">
        <v>6.3102299300000002</v>
      </c>
      <c r="F31">
        <v>0.63811769709999999</v>
      </c>
      <c r="J31">
        <f>D18/4</f>
        <v>0.75416666674999999</v>
      </c>
      <c r="K31">
        <f t="shared" si="4"/>
        <v>-0.14166666650000004</v>
      </c>
      <c r="M31">
        <v>6</v>
      </c>
      <c r="N31">
        <f>ABS(K36)</f>
        <v>0.11250000000000004</v>
      </c>
      <c r="O31">
        <f>ABS(K37)</f>
        <v>0.14166666674999995</v>
      </c>
      <c r="R31" s="6" t="s">
        <v>17</v>
      </c>
      <c r="S31" s="5">
        <f>SUM(N26:O36)</f>
        <v>2.1625000000750001</v>
      </c>
      <c r="T31" s="5">
        <f>SQRT((P26^2)*10)</f>
        <v>1.8604085572798249E-2</v>
      </c>
      <c r="V31" s="6" t="s">
        <v>14</v>
      </c>
      <c r="W31" s="5">
        <f>AVERAGE(N26:N36)</f>
        <v>0.10972222228611114</v>
      </c>
      <c r="X31" s="12">
        <f>SQRT(((P26)^2)/P28)</f>
        <v>1.9610428064906916E-3</v>
      </c>
    </row>
    <row r="32" spans="2:35" x14ac:dyDescent="0.25">
      <c r="B32" s="5" t="s">
        <v>55</v>
      </c>
      <c r="C32">
        <v>8</v>
      </c>
      <c r="D32">
        <v>7.7833333329999999</v>
      </c>
      <c r="E32">
        <v>5.9725432490000001</v>
      </c>
      <c r="F32">
        <v>0.63504031940000005</v>
      </c>
      <c r="J32">
        <f>D19/4</f>
        <v>0.89583333325000003</v>
      </c>
      <c r="K32">
        <f t="shared" si="4"/>
        <v>-0.11249999999999993</v>
      </c>
      <c r="M32">
        <v>7</v>
      </c>
      <c r="N32">
        <f>ABS(K38)</f>
        <v>0.10833333325000005</v>
      </c>
      <c r="O32">
        <f>ABS(K39)</f>
        <v>0.17083333325000005</v>
      </c>
      <c r="R32" s="6" t="s">
        <v>19</v>
      </c>
      <c r="S32" s="5">
        <f>H13/S31</f>
        <v>4.1618497108383172</v>
      </c>
      <c r="T32" s="5">
        <f>(H13/(S31^2))*T31</f>
        <v>3.5804581807572879E-2</v>
      </c>
      <c r="V32" s="6" t="s">
        <v>16</v>
      </c>
      <c r="W32" s="5">
        <f>AVERAGE(O26:O35)</f>
        <v>0.1468749999375</v>
      </c>
      <c r="X32" s="12">
        <f>SQRT(((P26)^2)/P30)</f>
        <v>2.0799999999999998E-3</v>
      </c>
    </row>
    <row r="33" spans="2:42" x14ac:dyDescent="0.25">
      <c r="B33" s="9" t="s">
        <v>56</v>
      </c>
      <c r="C33">
        <v>8</v>
      </c>
      <c r="D33">
        <v>8.1166666670000005</v>
      </c>
      <c r="E33">
        <v>6.2813787210000003</v>
      </c>
      <c r="F33">
        <v>0.62997057759999997</v>
      </c>
      <c r="J33">
        <f>D21/4</f>
        <v>1.00833333325</v>
      </c>
      <c r="K33">
        <f t="shared" si="4"/>
        <v>-0.12916666674999999</v>
      </c>
      <c r="M33">
        <v>8</v>
      </c>
      <c r="N33">
        <f>ABS(K40)</f>
        <v>0.10833333350000007</v>
      </c>
      <c r="O33">
        <f>ABS(K41)</f>
        <v>0.17916666650000002</v>
      </c>
      <c r="P33" s="3"/>
      <c r="Q33" s="3"/>
    </row>
    <row r="34" spans="2:42" x14ac:dyDescent="0.25">
      <c r="B34" s="8" t="s">
        <v>54</v>
      </c>
      <c r="C34">
        <v>9</v>
      </c>
      <c r="D34">
        <v>8.8333333330000006</v>
      </c>
      <c r="E34">
        <v>9.1597801469999993</v>
      </c>
      <c r="F34">
        <v>0.60051023820000005</v>
      </c>
      <c r="J34">
        <f>D22/4</f>
        <v>1.1375</v>
      </c>
      <c r="K34">
        <f t="shared" si="4"/>
        <v>-0.10416666675000008</v>
      </c>
      <c r="M34">
        <v>9</v>
      </c>
      <c r="N34">
        <f>ABS(K42)</f>
        <v>0.10833333350000007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8.9333333330000002</v>
      </c>
      <c r="E35">
        <v>8.8468393889999994</v>
      </c>
      <c r="F35">
        <v>0.60971064580000001</v>
      </c>
      <c r="J35">
        <f>D24/4</f>
        <v>1.24166666675</v>
      </c>
      <c r="K35">
        <f t="shared" si="4"/>
        <v>-0.14583333324999992</v>
      </c>
      <c r="P35" s="3"/>
      <c r="Q35" s="3"/>
    </row>
    <row r="36" spans="2:42" x14ac:dyDescent="0.25">
      <c r="B36" s="9" t="s">
        <v>56</v>
      </c>
      <c r="C36">
        <v>9</v>
      </c>
      <c r="D36">
        <v>9.2666666670000009</v>
      </c>
      <c r="E36">
        <v>9.1391902690000002</v>
      </c>
      <c r="F36">
        <v>0.60057368929999999</v>
      </c>
      <c r="J36">
        <f>D25/4</f>
        <v>1.3875</v>
      </c>
      <c r="K36">
        <f t="shared" si="4"/>
        <v>-0.11250000000000004</v>
      </c>
      <c r="Q36" t="s">
        <v>87</v>
      </c>
      <c r="AC36" t="s">
        <v>40</v>
      </c>
    </row>
    <row r="37" spans="2:42" x14ac:dyDescent="0.25">
      <c r="B37" s="8"/>
      <c r="J37">
        <f>D27/4</f>
        <v>1.5</v>
      </c>
      <c r="K37">
        <f t="shared" si="4"/>
        <v>-0.14166666674999995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/>
      <c r="J38">
        <f>D28/4</f>
        <v>1.6416666667499999</v>
      </c>
      <c r="K38">
        <f t="shared" si="4"/>
        <v>-0.10833333325000005</v>
      </c>
      <c r="Q38">
        <f>V15</f>
        <v>-1.9521690660842408</v>
      </c>
      <c r="R38">
        <f t="shared" ref="Q38:R47" si="5">W15</f>
        <v>1.2371497031521815E-2</v>
      </c>
      <c r="S38">
        <f>D13/4-D10/4</f>
        <v>0.25416666657499998</v>
      </c>
      <c r="T38">
        <f>$P$26</f>
        <v>5.8831284194720748E-3</v>
      </c>
      <c r="V38">
        <f>Q38/S38</f>
        <v>-7.6806651808064341</v>
      </c>
      <c r="W38">
        <f>SQRT(((1/S38)*R38)^2+((Q38/(S38^2))*T38)^2)</f>
        <v>0.18432521203920907</v>
      </c>
      <c r="Y38" s="6" t="s">
        <v>94</v>
      </c>
      <c r="Z38" s="6"/>
      <c r="AA38" s="5">
        <f>AVERAGE(V38:V47)</f>
        <v>-8.5014370834403721</v>
      </c>
      <c r="AB38" s="13">
        <f>SQRT(SUM(W38^2+W39^2+W40^2+W41^2+W42^2+W43^2+W44^2+W45^2+W46^2+W47^2)/(H13^2))</f>
        <v>6.2146963015704625E-2</v>
      </c>
      <c r="AC38" t="s">
        <v>42</v>
      </c>
      <c r="AD38" s="10"/>
      <c r="AE38" s="10"/>
      <c r="AF38" s="10"/>
      <c r="AG38" s="10"/>
    </row>
    <row r="39" spans="2:42" x14ac:dyDescent="0.25">
      <c r="B39" s="9"/>
      <c r="J39">
        <f>D30/4</f>
        <v>1.75</v>
      </c>
      <c r="K39">
        <f t="shared" si="4"/>
        <v>-0.17083333325000005</v>
      </c>
      <c r="Q39">
        <f t="shared" si="5"/>
        <v>-2.0064389253280623</v>
      </c>
      <c r="R39">
        <f t="shared" si="5"/>
        <v>9.6117667272408551E-3</v>
      </c>
      <c r="S39">
        <f>D16/4-D13/4</f>
        <v>0.23750000000000004</v>
      </c>
      <c r="T39">
        <f t="shared" ref="T39:T47" si="6">$P$26</f>
        <v>5.8831284194720748E-3</v>
      </c>
      <c r="V39">
        <f t="shared" ref="V39:V47" si="7">Q39/S39</f>
        <v>-8.4481638961181549</v>
      </c>
      <c r="W39">
        <f t="shared" ref="W39:W47" si="8">SQRT(((1/S39)*R39)^2+((Q39/(S39^2))*T39)^2)</f>
        <v>0.21314740531461876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1.9208333332500001</v>
      </c>
      <c r="K40">
        <f t="shared" si="4"/>
        <v>-0.10833333350000007</v>
      </c>
      <c r="Q40">
        <f t="shared" si="5"/>
        <v>-2.1441420601473902</v>
      </c>
      <c r="R40">
        <f t="shared" si="5"/>
        <v>6.7556984619228837E-3</v>
      </c>
      <c r="S40">
        <f>D19/4-D16/4</f>
        <v>0.25</v>
      </c>
      <c r="T40">
        <f t="shared" si="6"/>
        <v>5.8831284194720748E-3</v>
      </c>
      <c r="V40">
        <f t="shared" si="7"/>
        <v>-8.5765682405895607</v>
      </c>
      <c r="W40">
        <f t="shared" si="8"/>
        <v>0.20362921575615073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2.0291666667500001</v>
      </c>
      <c r="K41">
        <f t="shared" si="4"/>
        <v>-0.17916666650000002</v>
      </c>
      <c r="Q41">
        <f t="shared" si="5"/>
        <v>-2.0680526515636211</v>
      </c>
      <c r="R41">
        <f t="shared" si="5"/>
        <v>3.9014709331301905E-3</v>
      </c>
      <c r="S41">
        <f>D22/4-D19/4</f>
        <v>0.24166666674999993</v>
      </c>
      <c r="T41">
        <f t="shared" si="6"/>
        <v>5.8831284194720748E-3</v>
      </c>
      <c r="V41">
        <f t="shared" si="7"/>
        <v>-8.5574592448986202</v>
      </c>
      <c r="W41">
        <f t="shared" si="8"/>
        <v>0.20894721993885476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2.2083333332500001</v>
      </c>
      <c r="K42">
        <f t="shared" si="4"/>
        <v>-0.10833333350000007</v>
      </c>
      <c r="Q42">
        <f t="shared" si="5"/>
        <v>-2.1078691487258188</v>
      </c>
      <c r="R42">
        <f t="shared" si="5"/>
        <v>1.6360470165225421E-3</v>
      </c>
      <c r="S42">
        <f>D25/4-D22/4</f>
        <v>0.25</v>
      </c>
      <c r="T42">
        <f t="shared" si="6"/>
        <v>5.8831284194720748E-3</v>
      </c>
      <c r="V42">
        <f t="shared" si="7"/>
        <v>-8.4314765949032751</v>
      </c>
      <c r="W42">
        <f t="shared" si="8"/>
        <v>0.19852173086124189</v>
      </c>
      <c r="Y42" s="14" t="s">
        <v>96</v>
      </c>
      <c r="Z42" s="14"/>
      <c r="AA42" s="12">
        <f>ABS($X$17*100)</f>
        <v>218.57247687060735</v>
      </c>
      <c r="AB42" s="12">
        <f>$Y$17</f>
        <v>6.9842181190553666E-3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2.3166666667500002</v>
      </c>
      <c r="Q43">
        <f t="shared" si="5"/>
        <v>-2.1657160724830935</v>
      </c>
      <c r="R43">
        <f t="shared" si="5"/>
        <v>2.7900192853974105E-3</v>
      </c>
      <c r="S43">
        <f>D28/4-D25/4</f>
        <v>0.25416666674999999</v>
      </c>
      <c r="T43">
        <f t="shared" si="6"/>
        <v>5.8831284194720748E-3</v>
      </c>
      <c r="V43">
        <f t="shared" si="7"/>
        <v>-8.5208501184512375</v>
      </c>
      <c r="W43">
        <f t="shared" si="8"/>
        <v>0.19753509562505298</v>
      </c>
      <c r="Y43" s="14" t="s">
        <v>97</v>
      </c>
      <c r="Z43" s="14"/>
      <c r="AA43" s="12">
        <f>ABS($W$31)</f>
        <v>0.10972222228611114</v>
      </c>
      <c r="AB43" s="12">
        <f>$X$31</f>
        <v>1.9610428064906916E-3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Q44">
        <f t="shared" si="5"/>
        <v>-2.513500754478442</v>
      </c>
      <c r="R44">
        <f t="shared" si="5"/>
        <v>5.9012322955193045E-3</v>
      </c>
      <c r="S44">
        <f>D31/4-D28/4</f>
        <v>0.2791666665000001</v>
      </c>
      <c r="T44">
        <f t="shared" si="6"/>
        <v>5.8831284194720748E-3</v>
      </c>
      <c r="V44">
        <f t="shared" si="7"/>
        <v>-9.0035847975368544</v>
      </c>
      <c r="W44">
        <f t="shared" si="8"/>
        <v>0.19091446947261034</v>
      </c>
      <c r="Y44" s="14" t="s">
        <v>98</v>
      </c>
      <c r="Z44" s="14"/>
      <c r="AA44" s="12">
        <f>ABS($W$32)</f>
        <v>0.1468749999375</v>
      </c>
      <c r="AB44" s="12">
        <f>$X$32</f>
        <v>2.0799999999999998E-3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Q45">
        <f t="shared" si="5"/>
        <v>-2.5279094708379182</v>
      </c>
      <c r="R45">
        <f t="shared" si="5"/>
        <v>9.3502614392162991E-3</v>
      </c>
      <c r="S45">
        <f>D34/4-D31/4</f>
        <v>0.28750000000000009</v>
      </c>
      <c r="T45">
        <f t="shared" si="6"/>
        <v>5.8831284194720748E-3</v>
      </c>
      <c r="V45">
        <f t="shared" si="7"/>
        <v>-8.7927285942188433</v>
      </c>
      <c r="W45">
        <f t="shared" si="8"/>
        <v>0.18284179303720113</v>
      </c>
      <c r="Y45" s="14" t="s">
        <v>99</v>
      </c>
      <c r="Z45" s="14"/>
      <c r="AA45" s="5">
        <f>ABS($S$31)</f>
        <v>2.1625000000750001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Y46" s="14" t="s">
        <v>100</v>
      </c>
      <c r="Z46" s="14"/>
      <c r="AA46" s="5">
        <f>ABS($S$32)</f>
        <v>4.1618497108383172</v>
      </c>
      <c r="AB46" s="5">
        <f>$T$32</f>
        <v>3.5804581807572879E-2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ABS($AA$38)</f>
        <v>8.5014370834403721</v>
      </c>
      <c r="AB47" s="5">
        <f>$AB$38</f>
        <v>6.2146963015704625E-2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2019-09-04T11:20:23Z</dcterms:modified>
</cp:coreProperties>
</file>