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DAC1E9F6-8F83-4424-96D4-C3FB1CB9307B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8" i="1" l="1"/>
  <c r="AA47" i="1"/>
  <c r="T46" i="1"/>
  <c r="S46" i="1"/>
  <c r="V46" i="1" s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T32" i="1"/>
  <c r="AB46" i="1" s="1"/>
  <c r="W31" i="1"/>
  <c r="AA43" i="1" s="1"/>
  <c r="T31" i="1"/>
  <c r="AB45" i="1" s="1"/>
  <c r="S31" i="1"/>
  <c r="S32" i="1" s="1"/>
  <c r="AA46" i="1" s="1"/>
  <c r="P28" i="1"/>
  <c r="X31" i="1" s="1"/>
  <c r="AB43" i="1" s="1"/>
  <c r="P30" i="1" l="1"/>
  <c r="X32" i="1" s="1"/>
  <c r="AB44" i="1" s="1"/>
  <c r="W46" i="1"/>
  <c r="AB38" i="1" s="1"/>
  <c r="AB47" i="1" s="1"/>
  <c r="V38" i="1"/>
  <c r="AA45" i="1"/>
  <c r="O34" i="1" l="1"/>
  <c r="N35" i="1"/>
  <c r="J45" i="1"/>
  <c r="K44" i="1" s="1"/>
  <c r="K43" i="1"/>
  <c r="J44" i="1"/>
  <c r="J43" i="1"/>
  <c r="X17" i="1"/>
  <c r="T11" i="1"/>
  <c r="U24" i="1"/>
  <c r="W23" i="1" s="1"/>
  <c r="T24" i="1"/>
  <c r="V23" i="1" s="1"/>
  <c r="O20" i="1"/>
  <c r="R19" i="1" s="1"/>
  <c r="Q19" i="1"/>
  <c r="N20" i="1"/>
  <c r="N19" i="1"/>
  <c r="H13" i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2" i="1" l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I20" i="1" l="1"/>
  <c r="AH20" i="1"/>
  <c r="AH23" i="1"/>
  <c r="AH24" i="1" s="1"/>
  <c r="AH27" i="1" s="1"/>
  <c r="AH28" i="1" s="1"/>
  <c r="AB18" i="1"/>
  <c r="AB21" i="1" s="1"/>
  <c r="AB16" i="1"/>
  <c r="AA19" i="1"/>
  <c r="AA20" i="1" s="1"/>
  <c r="T19" i="1" l="1"/>
  <c r="T18" i="1"/>
  <c r="V18" i="1" s="1"/>
  <c r="T16" i="1"/>
  <c r="T15" i="1"/>
  <c r="V15" i="1" s="1"/>
  <c r="T22" i="1"/>
  <c r="T20" i="1"/>
  <c r="T17" i="1"/>
  <c r="T21" i="1"/>
  <c r="V21" i="1" s="1"/>
  <c r="T23" i="1"/>
  <c r="AH25" i="1"/>
  <c r="AI23" i="1"/>
  <c r="AI24" i="1" s="1"/>
  <c r="AA25" i="1"/>
  <c r="L4" i="1"/>
  <c r="AB20" i="1"/>
  <c r="V16" i="1" l="1"/>
  <c r="V19" i="1"/>
  <c r="V17" i="1"/>
  <c r="V20" i="1"/>
  <c r="V22" i="1"/>
  <c r="AI27" i="1"/>
  <c r="AI28" i="1" s="1"/>
  <c r="U19" i="1" s="1"/>
  <c r="AI25" i="1"/>
  <c r="N13" i="1"/>
  <c r="N18" i="1"/>
  <c r="N17" i="1"/>
  <c r="N16" i="1"/>
  <c r="N14" i="1"/>
  <c r="N15" i="1"/>
  <c r="N12" i="1"/>
  <c r="N11" i="1"/>
  <c r="AB25" i="1"/>
  <c r="M4" i="1"/>
  <c r="H12" i="1"/>
  <c r="L11" i="1"/>
  <c r="U22" i="1" l="1"/>
  <c r="U20" i="1"/>
  <c r="U23" i="1"/>
  <c r="U15" i="1"/>
  <c r="U21" i="1"/>
  <c r="W21" i="1" s="1"/>
  <c r="U18" i="1"/>
  <c r="W18" i="1" s="1"/>
  <c r="U16" i="1"/>
  <c r="U17" i="1"/>
  <c r="W17" i="1" s="1"/>
  <c r="O17" i="1"/>
  <c r="O19" i="1"/>
  <c r="O11" i="1"/>
  <c r="O16" i="1"/>
  <c r="O12" i="1"/>
  <c r="O13" i="1"/>
  <c r="O14" i="1"/>
  <c r="O18" i="1"/>
  <c r="O15" i="1"/>
  <c r="W16" i="1" l="1"/>
  <c r="W15" i="1"/>
  <c r="W20" i="1"/>
  <c r="W22" i="1"/>
  <c r="W19" i="1"/>
  <c r="Q13" i="1"/>
  <c r="Q15" i="1"/>
  <c r="Q17" i="1"/>
  <c r="Q14" i="1"/>
  <c r="Q18" i="1"/>
  <c r="Q16" i="1"/>
  <c r="Q11" i="1"/>
  <c r="Q12" i="1"/>
  <c r="Y17" i="1" l="1"/>
  <c r="R12" i="1"/>
  <c r="R17" i="1" l="1"/>
  <c r="R11" i="1"/>
  <c r="R15" i="1"/>
  <c r="R18" i="1"/>
  <c r="R14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<sst xmlns="http://schemas.openxmlformats.org/spreadsheetml/2006/main" count="160" uniqueCount="101">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</sst>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AA39" sqref="AA39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23.26678471</v>
      </c>
      <c r="M3">
        <v>0.01</v>
      </c>
      <c r="N3" t="s">
        <v>38</v>
      </c>
    </row>
    <row r="4" spans="1:35" x14ac:dyDescent="0.25">
      <c r="D4">
        <v>0</v>
      </c>
      <c r="E4">
        <v>11.631902029999999</v>
      </c>
      <c r="F4">
        <v>0.50828608360000005</v>
      </c>
      <c r="H4" s="11" t="s">
        <v>7</v>
      </c>
      <c r="I4" s="11"/>
      <c r="J4" s="11"/>
      <c r="K4" s="11"/>
      <c r="L4">
        <f>AA20</f>
        <v>8.6891178531933324</v>
      </c>
      <c r="M4">
        <f>AB20</f>
        <v>0.10282479289417698</v>
      </c>
      <c r="P4" t="s">
        <v>13</v>
      </c>
    </row>
    <row r="5" spans="1:35" x14ac:dyDescent="0.25">
      <c r="D5">
        <v>3.3333333329999999E-2</v>
      </c>
      <c r="E5">
        <v>-11.63488268</v>
      </c>
      <c r="F5">
        <v>0.51264723800000001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23.26678471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0.6</v>
      </c>
      <c r="E10">
        <v>-10.5916595</v>
      </c>
      <c r="F10">
        <v>0.58419760139999999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11.633392355</v>
      </c>
      <c r="AB10">
        <f>AB9</f>
        <v>0.01</v>
      </c>
      <c r="AE10" t="s">
        <v>65</v>
      </c>
      <c r="AH10">
        <f>L3</f>
        <v>23.26678471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0.7</v>
      </c>
      <c r="E11">
        <v>-10.92721721</v>
      </c>
      <c r="F11">
        <v>0.58893956199999997</v>
      </c>
      <c r="G11" t="s">
        <v>57</v>
      </c>
      <c r="H11">
        <f>M3</f>
        <v>0.01</v>
      </c>
      <c r="K11">
        <f>ABS(E11-E14)</f>
        <v>2.2082176830000009</v>
      </c>
      <c r="L11">
        <f>SQRT((H11^2)+(H11^2))</f>
        <v>1.4142135623730951E-2</v>
      </c>
      <c r="N11">
        <f>($L$4-$L$5)*(E11/$L$4)</f>
        <v>-10.160096472231398</v>
      </c>
      <c r="O11">
        <f>SQRT(((E11/$L$4)*$M$4)^2+((E11/$L$4)*$M$5)^2+(($L$4-$L$5)*$H$11)^2+(((($L$5-$L$4)*E11)/($L$4^2))*$M$4)^2)</f>
        <v>0.19417515185425677</v>
      </c>
      <c r="Q11">
        <f>N11-N12</f>
        <v>-2.0531947210160091</v>
      </c>
      <c r="R11">
        <f>SQRT((O11^2)+(O12^2))</f>
        <v>0.25314128661791907</v>
      </c>
      <c r="T11" s="5">
        <f>ABS(AVERAGE(Q11:Q20))</f>
        <v>2.2713381249603866</v>
      </c>
      <c r="U11" s="5">
        <f>SQRT(((R11^2)+(R12^2)+(R13^2)+(R14^2)+(R15^2)+(R16^2)+(R17^2)+(R18^2)+(R19^2)+(R20^2))/$H$13)</f>
        <v>0.17591448519805683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1.016666667</v>
      </c>
      <c r="E12">
        <v>-10.635019789999999</v>
      </c>
      <c r="F12">
        <v>0.56630249050000003</v>
      </c>
      <c r="G12" t="s">
        <v>58</v>
      </c>
      <c r="H12">
        <f>L6</f>
        <v>4.1599999999999996E-3</v>
      </c>
      <c r="K12">
        <f>ABS(E14-E17)</f>
        <v>2.388802265999999</v>
      </c>
      <c r="L12" s="1"/>
      <c r="N12">
        <f>($L$4-$L$5)*(E14/$L$4)</f>
        <v>-8.1069017512153891</v>
      </c>
      <c r="O12">
        <f>SQRT(((E14/$L$4)*$M$4)^2+((E14/$L$4)*$M$5)^2+(($L$4-$L$5)*$H$11)^2+(((($L$5-$L$4)*E14)/($L$4^2))*$M$4)^2)</f>
        <v>0.162408501603062</v>
      </c>
      <c r="Q12">
        <f t="shared" ref="Q12:Q19" si="0">N12-N13</f>
        <v>-2.2211017690244095</v>
      </c>
      <c r="R12">
        <f t="shared" ref="R12:R19" si="1">SQRT((O12^2)+(O13^2))</f>
        <v>0.2082462538058322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1.55</v>
      </c>
      <c r="E13">
        <v>-8.4158797530000005</v>
      </c>
      <c r="F13">
        <v>0.57323867449999999</v>
      </c>
      <c r="G13" t="s">
        <v>39</v>
      </c>
      <c r="H13" s="4">
        <f>C38</f>
        <v>10</v>
      </c>
      <c r="K13">
        <f>ABS(E17-E20)</f>
        <v>2.4392815940000006</v>
      </c>
      <c r="L13" s="1"/>
      <c r="N13">
        <f>($L$4-$L$5)*(E17/$L$4)</f>
        <v>-5.8857999821909797</v>
      </c>
      <c r="O13">
        <f>SQRT(((E17/$L$4)*$M$4)^2+((E17/$L$4)*$M$5)^2+(($L$4-$L$5)*$H$11)^2+(((($L$5-$L$4)*E17)/($L$4^2))*$M$4)^2)</f>
        <v>0.1303456206829032</v>
      </c>
      <c r="Q13">
        <f t="shared" si="0"/>
        <v>-2.2680373091968935</v>
      </c>
      <c r="R13">
        <f t="shared" si="1"/>
        <v>0.16574104487000718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1.65</v>
      </c>
      <c r="E14">
        <v>-8.7189995269999994</v>
      </c>
      <c r="F14">
        <v>0.56704608850000005</v>
      </c>
      <c r="K14">
        <f>ABS(E20-E23)</f>
        <v>2.3490746319999998</v>
      </c>
      <c r="L14" s="1"/>
      <c r="N14">
        <f>($L$4-$L$5)*(E20/$L$4)</f>
        <v>-3.6177626729940862</v>
      </c>
      <c r="O14">
        <f>SQRT(((E20/$L$4)*$M$4)^2+((E20/$L$4)*$M$5)^2+(($L$4-$L$5)*$H$11)^2+(((($L$5-$L$4)*E20)/($L$4^2))*$M$4)^2)</f>
        <v>0.10237242364714459</v>
      </c>
      <c r="Q14">
        <f t="shared" si="0"/>
        <v>-2.1841631243268269</v>
      </c>
      <c r="R14">
        <f t="shared" si="1"/>
        <v>0.13277063387051782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1.6333923549999998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2.016666667</v>
      </c>
      <c r="E15">
        <v>-8.4158919430000001</v>
      </c>
      <c r="F15">
        <v>0.56963039599999998</v>
      </c>
      <c r="K15">
        <f>ABS(E26-E23)</f>
        <v>2.3959700629</v>
      </c>
      <c r="L15" s="1"/>
      <c r="N15">
        <f>($L$4-$L$5)*(E23/$L$4)</f>
        <v>-1.4335995486672592</v>
      </c>
      <c r="O15">
        <f>SQRT(((E23/$L$4)*$M$4)^2+((E23/$L$4)*$M$5)^2+(($L$4-$L$5)*$H$11)^2+(((($L$5-$L$4)*E23)/($L$4^2))*$M$4)^2)</f>
        <v>8.4545420307599414E-2</v>
      </c>
      <c r="Q15">
        <f t="shared" si="0"/>
        <v>-2.2277663668444943</v>
      </c>
      <c r="R15">
        <f t="shared" si="1"/>
        <v>0.11775239633395061</v>
      </c>
      <c r="T15">
        <f>E11*$AH$28</f>
        <v>-9.7346762746001207</v>
      </c>
      <c r="U15">
        <f>(SQRT(($M$3/E11)^2+($AI$28/$AH$28^2)))/100*T15</f>
        <v>-1.0122638164708604E-2</v>
      </c>
      <c r="V15">
        <f>T15-T16</f>
        <v>-1.967224031035121</v>
      </c>
      <c r="W15">
        <f>SQRT(U15^2+U16^2)</f>
        <v>1.2950244352060271E-2</v>
      </c>
      <c r="Z15" t="s">
        <v>26</v>
      </c>
      <c r="AA15">
        <f>AA14/AA13</f>
        <v>1.3388461926229507</v>
      </c>
      <c r="AB15">
        <f>(((AB13/AA13)*100+(AB14/AA14)*100)/100)*AA15</f>
        <v>8.196721311475412E-3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2.5333333329999999</v>
      </c>
      <c r="E16">
        <v>-5.9874351839999997</v>
      </c>
      <c r="F16">
        <v>0.586684388</v>
      </c>
      <c r="K16">
        <f>ABS(E29-E26)</f>
        <v>2.3705536410999999</v>
      </c>
      <c r="L16" s="1"/>
      <c r="N16">
        <f>($L$4-$L$5)*(E26/$L$4)</f>
        <v>0.79416681817723511</v>
      </c>
      <c r="O16">
        <f>SQRT(((E26/$L$4)*$M$4)^2+((E26/$L$4)*$M$5)^2+(($L$4-$L$5)*$H$11)^2+(((($L$5-$L$4)*E26)/($L$4^2))*$M$4)^2)</f>
        <v>8.1961568722170891E-2</v>
      </c>
      <c r="Q16">
        <f t="shared" si="0"/>
        <v>-2.2041342478425396</v>
      </c>
      <c r="R16">
        <f t="shared" si="1"/>
        <v>0.12633295045014981</v>
      </c>
      <c r="T16">
        <f>E14*$AH$28</f>
        <v>-7.7674522435649997</v>
      </c>
      <c r="U16">
        <f>(SQRT(($M$3/E14)^2+($AI$28/$AH$28^2)))/100*T16</f>
        <v>-8.0771916756044448E-3</v>
      </c>
      <c r="V16">
        <f t="shared" ref="V16:V22" si="2">T16-T17</f>
        <v>-2.1281005306877399</v>
      </c>
      <c r="W16">
        <f t="shared" ref="W16:W22" si="3">SQRT(U16^2+U17^2)</f>
        <v>9.981681684404272E-3</v>
      </c>
      <c r="X16" s="6" t="s">
        <v>83</v>
      </c>
      <c r="Y16" s="6" t="s">
        <v>84</v>
      </c>
      <c r="Z16" t="s">
        <v>27</v>
      </c>
      <c r="AA16">
        <f>ATAN(AA14/AA13)</f>
        <v>0.92927460694944131</v>
      </c>
      <c r="AB16">
        <f>(ABS(1/(1+AA15)))*AB15</f>
        <v>3.5046004039637241E-3</v>
      </c>
      <c r="AG16" t="s">
        <v>69</v>
      </c>
      <c r="AH16">
        <f>AH10/2</f>
        <v>11.633392355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2.6333333329999999</v>
      </c>
      <c r="E17">
        <v>-6.3301972610000004</v>
      </c>
      <c r="F17">
        <v>0.59505900730000005</v>
      </c>
      <c r="K17">
        <f>ABS(E32-E29)</f>
        <v>2.5763108470000002</v>
      </c>
      <c r="L17" s="1"/>
      <c r="N17">
        <f>($L$4-$L$5)*(E29/$L$4)</f>
        <v>2.9983010660197746</v>
      </c>
      <c r="O17">
        <f>SQRT(((E29/$L$4)*$M$4)^2+((E29/$L$4)*$M$5)^2+(($L$4-$L$5)*$H$11)^2+(((($L$5-$L$4)*E29)/($L$4^2))*$M$4)^2)</f>
        <v>9.6136962829292988E-2</v>
      </c>
      <c r="Q17">
        <f t="shared" si="0"/>
        <v>-2.395446731307008</v>
      </c>
      <c r="R17">
        <f t="shared" si="1"/>
        <v>0.15670369505075027</v>
      </c>
      <c r="T17">
        <f>E17*$AH$28</f>
        <v>-5.6393517128772599</v>
      </c>
      <c r="U17">
        <f>(SQRT(($M$3/E17)^2+($AI$28/$AH$28^2)))/100*T17</f>
        <v>-5.8645497597273376E-3</v>
      </c>
      <c r="V17">
        <f t="shared" si="2"/>
        <v>-2.1730708014525293</v>
      </c>
      <c r="W17">
        <f t="shared" si="3"/>
        <v>6.8841667127414958E-3</v>
      </c>
      <c r="X17" s="5">
        <f>ABS(AVERAGE(V15:V24))</f>
        <v>2.176233406550574</v>
      </c>
      <c r="Y17" s="5">
        <f>SQRT(((W15^2)+(W16^2)+(W17^2)+(W18^2)+(W19^2)+(W20^2)+(W21^2)+(W22^2)+(W23^2)+(W24^2))/$H$13)</f>
        <v>7.9437622946413322E-3</v>
      </c>
      <c r="Z17" t="s">
        <v>28</v>
      </c>
      <c r="AA17">
        <f>SQRT((AA14^2)+(AA13^2))</f>
        <v>2.0387178778272501</v>
      </c>
      <c r="AB17">
        <f>SQRT(((ABS(AA13*(AA13^2+AA14^2)))*AB13)^2+((ABS(AA14*(AA13^2+AA14^2)))*AB14)^2)</f>
        <v>6.7889839386942263E-2</v>
      </c>
      <c r="AG17" t="s">
        <v>70</v>
      </c>
      <c r="AH17">
        <f>(AH16)-AH15</f>
        <v>1.6333923549999998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2.9333333330000002</v>
      </c>
      <c r="E18">
        <v>-6.034391565</v>
      </c>
      <c r="F18">
        <v>0.57240974570000003</v>
      </c>
      <c r="K18">
        <f>ABS(E35-E32)</f>
        <v>2.4681478220000006</v>
      </c>
      <c r="N18">
        <f>($L$4-$L$5)*(E32/$L$4)</f>
        <v>5.3937477973267827</v>
      </c>
      <c r="O18">
        <f>SQRT(((E32/$L$4)*$M$4)^2+((E32/$L$4)*$M$5)^2+(($L$4-$L$5)*$H$11)^2+(((($L$5-$L$4)*E32)/($L$4^2))*$M$4)^2)</f>
        <v>0.12374866633833945</v>
      </c>
      <c r="Q18">
        <f t="shared" si="0"/>
        <v>-2.294877048504083</v>
      </c>
      <c r="R18">
        <f t="shared" si="1"/>
        <v>0.19923563307075676</v>
      </c>
      <c r="T18">
        <f>E20*$AH$28</f>
        <v>-3.4662809114247306</v>
      </c>
      <c r="U18">
        <f>(SQRT(($M$3/E20)^2+($AI$28/$AH$28^2)))/100*T18</f>
        <v>-3.6053858939786286E-3</v>
      </c>
      <c r="V18">
        <f t="shared" si="2"/>
        <v>-2.09270856869838</v>
      </c>
      <c r="W18">
        <f t="shared" si="3"/>
        <v>3.8790033690455071E-3</v>
      </c>
      <c r="Z18" t="s">
        <v>29</v>
      </c>
      <c r="AA18">
        <f>AA17/AA14</f>
        <v>1.2481495163036014</v>
      </c>
      <c r="AB18">
        <f>(((AB17/AA17)*100+(AB14/AA14)*100)/100)*AA18</f>
        <v>4.9205161456739081E-2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3.483333333</v>
      </c>
      <c r="E19">
        <v>-3.5734602999999998</v>
      </c>
      <c r="F19">
        <v>0.58935402650000002</v>
      </c>
      <c r="K19">
        <f>ABS(E38-E35)</f>
        <v>2.7891261419999989</v>
      </c>
      <c r="N19">
        <f>($L$4-$L$5)*(E35/$L$4)</f>
        <v>7.6886248458308657</v>
      </c>
      <c r="O19">
        <f>SQRT(((E35/$L$4)*$M$4)^2+((E35/$L$4)*$M$5)^2+(($L$4-$L$5)*$H$11)^2+(((($L$5-$L$4)*E35)/($L$4^2))*$M$4)^2)</f>
        <v>0.15614450059027873</v>
      </c>
      <c r="Q19">
        <f t="shared" si="0"/>
        <v>-2.5933218065812156</v>
      </c>
      <c r="R19">
        <f t="shared" si="1"/>
        <v>0.25067386361119226</v>
      </c>
      <c r="T19">
        <f>E23*$AH$28</f>
        <v>-1.3735723427263504</v>
      </c>
      <c r="U19">
        <f>(SQRT(($M$3/E23)^2+($AI$28/$AH$28^2)))/100*T19</f>
        <v>-1.4310344833603134E-3</v>
      </c>
      <c r="V19">
        <f t="shared" si="2"/>
        <v>-2.1344860706731379</v>
      </c>
      <c r="W19">
        <f t="shared" si="3"/>
        <v>1.6376222312168085E-3</v>
      </c>
      <c r="Z19" t="s">
        <v>30</v>
      </c>
      <c r="AA19">
        <f>1/AA15</f>
        <v>0.74691178531933322</v>
      </c>
      <c r="AB19">
        <f>AB15</f>
        <v>8.196721311475412E-3</v>
      </c>
      <c r="AG19" t="s">
        <v>72</v>
      </c>
      <c r="AH19">
        <f>AH17/AH18</f>
        <v>0.68058014791666666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3.5666666669999998</v>
      </c>
      <c r="E20">
        <v>-3.8909156669999998</v>
      </c>
      <c r="F20">
        <v>0.61207642890000002</v>
      </c>
      <c r="N20">
        <f>($L$4-$L$5)*(E38/$L$4)</f>
        <v>10.281946652412081</v>
      </c>
      <c r="O20">
        <f>SQRT(((E38/$L$4)*$M$4)^2+((E38/$L$4)*$M$5)^2+(($L$4-$L$5)*$H$11)^2+(((($L$5-$L$4)*E38)/($L$4^2))*$M$4)^2)</f>
        <v>0.19610273030525369</v>
      </c>
      <c r="T20">
        <f>E26*$AH$28</f>
        <v>0.76091372794678758</v>
      </c>
      <c r="U20">
        <f>(SQRT(($M$3/E26)^2+($AI$28/$AH$28^2)))/100*T20</f>
        <v>7.9620781182377189E-4</v>
      </c>
      <c r="V20">
        <f t="shared" si="2"/>
        <v>-2.1118434679384483</v>
      </c>
      <c r="W20">
        <f t="shared" si="3"/>
        <v>3.0927069423987161E-3</v>
      </c>
      <c r="Z20" t="s">
        <v>31</v>
      </c>
      <c r="AA20">
        <f>AA10*AA19</f>
        <v>8.6891178531933324</v>
      </c>
      <c r="AB20">
        <f>(((AB10/AA10)*100+(AB19/AA19)*100)/100)*AA20</f>
        <v>0.10282479289417698</v>
      </c>
      <c r="AG20" t="s">
        <v>73</v>
      </c>
      <c r="AH20">
        <f>ATAN(AH19)</f>
        <v>0.59757326054505033</v>
      </c>
      <c r="AI20">
        <f>(ABS(1/(1+AH19)))*AI19</f>
        <v>2.4793025621728786E-3</v>
      </c>
    </row>
    <row r="21" spans="2:35" x14ac:dyDescent="0.25">
      <c r="B21" s="9" t="s">
        <v>56</v>
      </c>
      <c r="C21">
        <v>4</v>
      </c>
      <c r="D21">
        <v>3.95</v>
      </c>
      <c r="E21">
        <v>-3.6274991459999999</v>
      </c>
      <c r="F21">
        <v>0.61479482789999995</v>
      </c>
      <c r="T21">
        <f>E29*$AH$28</f>
        <v>2.872757195885236</v>
      </c>
      <c r="U21">
        <f>(SQRT(($M$3/E29)^2+($AI$28/$AH$28^2)))/100*T21</f>
        <v>2.9884593609336594E-3</v>
      </c>
      <c r="V21">
        <f t="shared" si="2"/>
        <v>-2.2951453783982982</v>
      </c>
      <c r="W21">
        <f t="shared" si="3"/>
        <v>6.1493888196162754E-3</v>
      </c>
      <c r="Z21" t="s">
        <v>32</v>
      </c>
      <c r="AA21">
        <f>AA10*AA18</f>
        <v>14.520213040863263</v>
      </c>
      <c r="AB21">
        <f>(((AB10/AA10)*100+(AB18/AA18)*100)/100)*AA21</f>
        <v>0.58490444428040511</v>
      </c>
    </row>
    <row r="22" spans="2:35" x14ac:dyDescent="0.25">
      <c r="B22" s="8" t="s">
        <v>54</v>
      </c>
      <c r="C22">
        <v>5</v>
      </c>
      <c r="D22">
        <v>4.4666666670000001</v>
      </c>
      <c r="E22">
        <v>-1.2676606290000001</v>
      </c>
      <c r="F22">
        <v>0.61403903979999996</v>
      </c>
      <c r="T22">
        <f>E32*$AH$28</f>
        <v>5.1679025742835343</v>
      </c>
      <c r="U22">
        <f>(SQRT(($M$3/E32)^2+($AI$28/$AH$28^2)))/100*T22</f>
        <v>5.3743923845277269E-3</v>
      </c>
      <c r="V22">
        <f t="shared" si="2"/>
        <v>-2.1987867160763948</v>
      </c>
      <c r="W22">
        <f t="shared" si="3"/>
        <v>9.3577427719065149E-3</v>
      </c>
      <c r="AE22">
        <v>2</v>
      </c>
      <c r="AG22" t="s">
        <v>74</v>
      </c>
      <c r="AH22">
        <f>AH18/AH17</f>
        <v>1.46933465964459</v>
      </c>
      <c r="AI22">
        <f>SQRT((AI17*(AH18/(AH17^2)))^2)</f>
        <v>8.995601425137013E-3</v>
      </c>
    </row>
    <row r="23" spans="2:35" x14ac:dyDescent="0.25">
      <c r="B23" s="5" t="s">
        <v>55</v>
      </c>
      <c r="C23">
        <v>5</v>
      </c>
      <c r="D23">
        <v>4.5833333329999997</v>
      </c>
      <c r="E23">
        <v>-1.541841035</v>
      </c>
      <c r="F23">
        <v>0.6293986037</v>
      </c>
      <c r="T23">
        <f>E35*$AH$28</f>
        <v>7.366689290359929</v>
      </c>
      <c r="U23">
        <f>(SQRT(($M$3/E35)^2+($AI$28/$AH$28^2)))/100*T23</f>
        <v>7.6604997410285825E-3</v>
      </c>
      <c r="V23">
        <f t="shared" ref="V23" si="4">T23-T24</f>
        <v>-2.4847350939951127</v>
      </c>
      <c r="W23">
        <f t="shared" ref="W23" si="5">SQRT(U23^2+U24^2)</f>
        <v>1.2791536342488377E-2</v>
      </c>
      <c r="AA23" t="s">
        <v>11</v>
      </c>
      <c r="AB23" t="s">
        <v>4</v>
      </c>
      <c r="AG23" t="s">
        <v>31</v>
      </c>
      <c r="AH23">
        <f>AH22*AH16</f>
        <v>17.093346596445901</v>
      </c>
      <c r="AI23">
        <f>((SQRT((((AI19/AH19)*100)^2)+(((AI16/AH16)*100)^2)))/100)*AH23</f>
        <v>0.1056758400016754</v>
      </c>
    </row>
    <row r="24" spans="2:35" x14ac:dyDescent="0.25">
      <c r="B24" s="9" t="s">
        <v>56</v>
      </c>
      <c r="C24">
        <v>5</v>
      </c>
      <c r="D24">
        <v>4.8833333330000004</v>
      </c>
      <c r="E24">
        <v>-1.2784732750000001</v>
      </c>
      <c r="F24">
        <v>0.61768388870000002</v>
      </c>
      <c r="T24">
        <f>E38*$AH$28</f>
        <v>9.8514243843550418</v>
      </c>
      <c r="U24">
        <f>(SQRT(($M$3/E38)^2+($AI$28/$AH$28^2)))/100*T24</f>
        <v>1.0244029759762609E-2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16.4933465964459</v>
      </c>
      <c r="AI24">
        <f>AI23</f>
        <v>0.1056758400016754</v>
      </c>
    </row>
    <row r="25" spans="2:35" x14ac:dyDescent="0.25">
      <c r="B25" s="8" t="s">
        <v>54</v>
      </c>
      <c r="C25">
        <v>6</v>
      </c>
      <c r="D25">
        <v>5.45</v>
      </c>
      <c r="E25">
        <v>1.1499591039999999</v>
      </c>
      <c r="F25">
        <v>0.62752132370000002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8.079117853193333</v>
      </c>
      <c r="AB25">
        <f>SQRT((AB20^2)+(AB24^2))</f>
        <v>0.10282479289417698</v>
      </c>
      <c r="AG25" t="s">
        <v>76</v>
      </c>
      <c r="AH25">
        <f>AH22*AH24</f>
        <v>24.234245807689092</v>
      </c>
      <c r="AI25">
        <f>((SQRT((((AI22/AH22)*100)^2)+(((AI24/AH24)*100)^2)))/100)*AH25</f>
        <v>0.21476194996762238</v>
      </c>
    </row>
    <row r="26" spans="2:35" x14ac:dyDescent="0.25">
      <c r="B26" s="5" t="s">
        <v>55</v>
      </c>
      <c r="C26">
        <v>6</v>
      </c>
      <c r="D26">
        <v>5.55</v>
      </c>
      <c r="E26">
        <v>0.8541290279</v>
      </c>
      <c r="F26">
        <v>0.64295402830000004</v>
      </c>
      <c r="J26">
        <f>D10/4</f>
        <v>0.15</v>
      </c>
      <c r="K26">
        <f>J26-J27</f>
        <v>-0.10416666675</v>
      </c>
      <c r="M26">
        <v>1</v>
      </c>
      <c r="N26">
        <f>ABS(K26)</f>
        <v>0.10416666675</v>
      </c>
      <c r="O26">
        <f>ABS(K27)</f>
        <v>0.13333333325000002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5.9166666670000003</v>
      </c>
      <c r="E27">
        <v>1.1318933309999999</v>
      </c>
      <c r="F27">
        <v>0.62036571730000001</v>
      </c>
      <c r="J27">
        <f>D12/4</f>
        <v>0.25416666674999999</v>
      </c>
      <c r="K27">
        <f t="shared" ref="K27:K44" si="6">J27-J28</f>
        <v>-0.13333333325000002</v>
      </c>
      <c r="M27">
        <v>2</v>
      </c>
      <c r="N27">
        <f>ABS(K28)</f>
        <v>0.11666666674999998</v>
      </c>
      <c r="O27">
        <f>ABS(K29)</f>
        <v>0.12916666649999997</v>
      </c>
      <c r="P27" t="s">
        <v>85</v>
      </c>
      <c r="AE27">
        <v>3</v>
      </c>
      <c r="AG27" t="s">
        <v>77</v>
      </c>
      <c r="AH27">
        <f>AH24-((3/2)*AH9)</f>
        <v>14.693346596445899</v>
      </c>
      <c r="AI27">
        <f>AI24</f>
        <v>0.1056758400016754</v>
      </c>
    </row>
    <row r="28" spans="2:35" x14ac:dyDescent="0.25">
      <c r="B28" s="8" t="s">
        <v>54</v>
      </c>
      <c r="C28">
        <v>7</v>
      </c>
      <c r="D28">
        <v>6.4333333330000002</v>
      </c>
      <c r="E28">
        <v>3.4989118349999999</v>
      </c>
      <c r="F28">
        <v>0.60876071350000005</v>
      </c>
      <c r="J28">
        <f>D13/4</f>
        <v>0.38750000000000001</v>
      </c>
      <c r="K28">
        <f t="shared" si="6"/>
        <v>-0.11666666674999998</v>
      </c>
      <c r="M28">
        <v>3</v>
      </c>
      <c r="N28">
        <f>ABS(K30)</f>
        <v>0.10000000000000009</v>
      </c>
      <c r="O28">
        <f>ABS(K31)</f>
        <v>0.13749999999999996</v>
      </c>
      <c r="P28">
        <f>H13</f>
        <v>10</v>
      </c>
      <c r="AG28" t="s">
        <v>78</v>
      </c>
      <c r="AH28">
        <f>AH27/AH24</f>
        <v>0.89086508371879625</v>
      </c>
      <c r="AI28">
        <f>SQRT((AI27/AH24)^2+((AH27*AI24/(AH24^2))^2))</f>
        <v>8.5809354654415009E-3</v>
      </c>
    </row>
    <row r="29" spans="2:35" x14ac:dyDescent="0.25">
      <c r="B29" s="5" t="s">
        <v>55</v>
      </c>
      <c r="C29">
        <v>7</v>
      </c>
      <c r="D29">
        <v>6.5333333329999999</v>
      </c>
      <c r="E29">
        <v>3.2246826689999999</v>
      </c>
      <c r="F29">
        <v>0.60968716339999995</v>
      </c>
      <c r="J29">
        <f>D15/4</f>
        <v>0.50416666674999999</v>
      </c>
      <c r="K29">
        <f t="shared" si="6"/>
        <v>-0.12916666649999997</v>
      </c>
      <c r="M29">
        <v>4</v>
      </c>
      <c r="N29">
        <f>ABS(K32)</f>
        <v>0.11666666675000004</v>
      </c>
      <c r="O29">
        <f>ABS(K33)</f>
        <v>0.12916666674999999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6.8333333329999997</v>
      </c>
      <c r="E30">
        <v>3.4916587080000001</v>
      </c>
      <c r="F30">
        <v>0.59796025829999999</v>
      </c>
      <c r="J30">
        <f>D16/4</f>
        <v>0.63333333324999996</v>
      </c>
      <c r="K30">
        <f t="shared" si="6"/>
        <v>-0.10000000000000009</v>
      </c>
      <c r="M30">
        <v>5</v>
      </c>
      <c r="N30">
        <f>ABS(K34)</f>
        <v>0.10416666650000006</v>
      </c>
      <c r="O30">
        <f>ABS(K35)</f>
        <v>0.14166666674999995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7.4166666670000003</v>
      </c>
      <c r="E31">
        <v>6.114974696</v>
      </c>
      <c r="F31">
        <v>0.61796426169999996</v>
      </c>
      <c r="J31">
        <f>D18/4</f>
        <v>0.73333333325000005</v>
      </c>
      <c r="K31">
        <f t="shared" si="6"/>
        <v>-0.13749999999999996</v>
      </c>
      <c r="M31">
        <v>6</v>
      </c>
      <c r="N31">
        <f>ABS(K36)</f>
        <v>0.11666666675000004</v>
      </c>
      <c r="O31">
        <f>ABS(K37)</f>
        <v>0.12916666649999997</v>
      </c>
      <c r="R31" s="6" t="s">
        <v>17</v>
      </c>
      <c r="S31" s="5">
        <f>SUM(N26:O36)</f>
        <v>2.3374999999999999</v>
      </c>
      <c r="T31" s="5">
        <f>SQRT((P26^2)*10)</f>
        <v>1.8604085572798249E-2</v>
      </c>
      <c r="V31" s="6" t="s">
        <v>14</v>
      </c>
      <c r="W31" s="5">
        <f>AVERAGE(N26:N36)</f>
        <v>0.11041666667499998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7.516666667</v>
      </c>
      <c r="E32">
        <v>5.8009935160000001</v>
      </c>
      <c r="F32">
        <v>0.60098341050000004</v>
      </c>
      <c r="J32">
        <f>D19/4</f>
        <v>0.87083333325000001</v>
      </c>
      <c r="K32">
        <f t="shared" si="6"/>
        <v>-0.11666666675000004</v>
      </c>
      <c r="M32">
        <v>7</v>
      </c>
      <c r="N32">
        <f>ABS(K38)</f>
        <v>9.9999999999999867E-2</v>
      </c>
      <c r="O32">
        <f>ABS(K39)</f>
        <v>0.14583333350000016</v>
      </c>
      <c r="R32" s="6" t="s">
        <v>19</v>
      </c>
      <c r="S32" s="5">
        <f>H13/S31</f>
        <v>4.2780748663101607</v>
      </c>
      <c r="T32" s="5">
        <f>(H13/(S31^2))*T31</f>
        <v>3.4049057069378247E-2</v>
      </c>
      <c r="V32" s="6" t="s">
        <v>16</v>
      </c>
      <c r="W32" s="5">
        <f>AVERAGE(O26:O35)</f>
        <v>0.13703703702777775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7.8666666669999996</v>
      </c>
      <c r="E33">
        <v>6.1112201349999999</v>
      </c>
      <c r="F33">
        <v>0.57467710989999998</v>
      </c>
      <c r="J33">
        <f>D21/4</f>
        <v>0.98750000000000004</v>
      </c>
      <c r="K33">
        <f t="shared" si="6"/>
        <v>-0.12916666674999999</v>
      </c>
      <c r="M33">
        <v>8</v>
      </c>
      <c r="N33">
        <f>ABS(K40)</f>
        <v>0.11249999999999982</v>
      </c>
      <c r="O33">
        <f>ABS(K41)</f>
        <v>0.13749999999999996</v>
      </c>
      <c r="P33" s="3"/>
      <c r="Q33" s="3"/>
    </row>
    <row r="34" spans="2:42" x14ac:dyDescent="0.25">
      <c r="B34" s="8" t="s">
        <v>54</v>
      </c>
      <c r="C34">
        <v>9</v>
      </c>
      <c r="D34">
        <v>8.4166666669999994</v>
      </c>
      <c r="E34">
        <v>8.5829884270000001</v>
      </c>
      <c r="F34">
        <v>0.59519309880000004</v>
      </c>
      <c r="J34">
        <f>D22/4</f>
        <v>1.11666666675</v>
      </c>
      <c r="K34">
        <f t="shared" si="6"/>
        <v>-0.10416666650000006</v>
      </c>
      <c r="M34">
        <v>9</v>
      </c>
      <c r="N34">
        <f>ABS(K42)</f>
        <v>0.10416666650000028</v>
      </c>
      <c r="O34">
        <f>ABS(K43)</f>
        <v>0.14999999999999991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8.5166666670000009</v>
      </c>
      <c r="E35">
        <v>8.2691413380000007</v>
      </c>
      <c r="F35">
        <v>0.61790331109999996</v>
      </c>
      <c r="J35">
        <f>D24/4</f>
        <v>1.2208333332500001</v>
      </c>
      <c r="K35">
        <f t="shared" si="6"/>
        <v>-0.14166666674999995</v>
      </c>
      <c r="M35">
        <v>10</v>
      </c>
      <c r="N35">
        <f>ABS(K44)</f>
        <v>0.12916666674999977</v>
      </c>
      <c r="P35" s="3"/>
      <c r="Q35" s="3"/>
    </row>
    <row r="36" spans="2:42" x14ac:dyDescent="0.25">
      <c r="B36" s="9" t="s">
        <v>56</v>
      </c>
      <c r="C36">
        <v>9</v>
      </c>
      <c r="D36">
        <v>8.8333333330000006</v>
      </c>
      <c r="E36">
        <v>8.5793435779999996</v>
      </c>
      <c r="F36">
        <v>0.5843804534</v>
      </c>
      <c r="J36">
        <f>D25/4</f>
        <v>1.3625</v>
      </c>
      <c r="K36">
        <f t="shared" si="6"/>
        <v>-0.11666666675000004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9.4333333330000002</v>
      </c>
      <c r="E37">
        <v>11.41181782</v>
      </c>
      <c r="F37">
        <v>0.56759464429999995</v>
      </c>
      <c r="J37">
        <f>D27/4</f>
        <v>1.4791666667500001</v>
      </c>
      <c r="K37">
        <f t="shared" si="6"/>
        <v>-0.12916666649999997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9.5500000000000007</v>
      </c>
      <c r="E38">
        <v>11.05826748</v>
      </c>
      <c r="F38">
        <v>0.58683066949999996</v>
      </c>
      <c r="J38">
        <f>D28/4</f>
        <v>1.6083333332500001</v>
      </c>
      <c r="K38">
        <f t="shared" si="6"/>
        <v>-9.9999999999999867E-2</v>
      </c>
      <c r="Q38">
        <f>V15</f>
        <v>-1.967224031035121</v>
      </c>
      <c r="R38">
        <f t="shared" ref="Q38:R47" si="7">W15</f>
        <v>1.2950244352060271E-2</v>
      </c>
      <c r="S38">
        <f>D13/4-D10/4</f>
        <v>0.23750000000000002</v>
      </c>
      <c r="T38">
        <f>$P$26</f>
        <v>5.8831284194720748E-3</v>
      </c>
      <c r="V38">
        <f>Q38/S38</f>
        <v>-8.2830485517268251</v>
      </c>
      <c r="W38">
        <f>SQRT(((1/S38)*R38)^2+((Q38/(S38^2))*T38)^2)</f>
        <v>0.21230177473952938</v>
      </c>
      <c r="Y38" s="6" t="s">
        <v>94</v>
      </c>
      <c r="Z38" s="6"/>
      <c r="AA38" s="5">
        <f>AVERAGE(V38:V47)</f>
        <v>-8.8647507312769083</v>
      </c>
      <c r="AB38" s="13">
        <f>SQRT(SUM(W38^2+W39^2+W40^2+W41^2+W42^2+W43^2+W44^2+W45^2+W46^2+W47^2)/(H13^2))</f>
        <v>6.4634647364821635E-2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9.9499999999999993</v>
      </c>
      <c r="E39">
        <v>11.3973847</v>
      </c>
      <c r="F39">
        <v>0.56764340479999997</v>
      </c>
      <c r="J39">
        <f>D30/4</f>
        <v>1.7083333332499999</v>
      </c>
      <c r="K39">
        <f t="shared" si="6"/>
        <v>-0.14583333350000016</v>
      </c>
      <c r="Q39">
        <f t="shared" si="7"/>
        <v>-2.1281005306877399</v>
      </c>
      <c r="R39">
        <f t="shared" si="7"/>
        <v>9.981681684404272E-3</v>
      </c>
      <c r="S39">
        <f>D16/4-D13/4</f>
        <v>0.24583333324999995</v>
      </c>
      <c r="T39">
        <f t="shared" ref="T39:T47" si="8">$P$26</f>
        <v>5.8831284194720748E-3</v>
      </c>
      <c r="V39">
        <f t="shared" ref="V39:V47" si="9">Q39/S39</f>
        <v>-8.656680127765954</v>
      </c>
      <c r="W39">
        <f t="shared" ref="W39:W47" si="10">SQRT(((1/S39)*R39)^2+((Q39/(S39^2))*T39)^2)</f>
        <v>0.21110774588461165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1.8541666667500001</v>
      </c>
      <c r="K40">
        <f t="shared" si="6"/>
        <v>-0.11249999999999982</v>
      </c>
      <c r="Q40">
        <f t="shared" si="7"/>
        <v>-2.1730708014525293</v>
      </c>
      <c r="R40">
        <f t="shared" si="7"/>
        <v>6.8841667127414958E-3</v>
      </c>
      <c r="S40">
        <f>D19/4-D16/4</f>
        <v>0.23750000000000004</v>
      </c>
      <c r="T40">
        <f t="shared" si="8"/>
        <v>5.8831284194720748E-3</v>
      </c>
      <c r="V40">
        <f t="shared" si="9"/>
        <v>-9.1497717955895954</v>
      </c>
      <c r="W40">
        <f t="shared" si="10"/>
        <v>0.22849558440180673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1.9666666667499999</v>
      </c>
      <c r="K41">
        <f t="shared" si="6"/>
        <v>-0.13749999999999996</v>
      </c>
      <c r="Q41">
        <f t="shared" si="7"/>
        <v>-2.09270856869838</v>
      </c>
      <c r="R41">
        <f t="shared" si="7"/>
        <v>3.8790033690455071E-3</v>
      </c>
      <c r="S41">
        <f>D22/4-D19/4</f>
        <v>0.24583333350000003</v>
      </c>
      <c r="T41">
        <f t="shared" si="8"/>
        <v>5.8831284194720748E-3</v>
      </c>
      <c r="V41">
        <f t="shared" si="9"/>
        <v>-8.512712816052586</v>
      </c>
      <c r="W41">
        <f t="shared" si="10"/>
        <v>0.2043310380836435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2.1041666667499999</v>
      </c>
      <c r="K42">
        <f t="shared" si="6"/>
        <v>-0.10416666650000028</v>
      </c>
      <c r="Q42">
        <f t="shared" si="7"/>
        <v>-2.1344860706731379</v>
      </c>
      <c r="R42">
        <f t="shared" si="7"/>
        <v>1.6376222312168085E-3</v>
      </c>
      <c r="S42">
        <f>D25/4-D22/4</f>
        <v>0.24583333325000001</v>
      </c>
      <c r="T42">
        <f t="shared" si="8"/>
        <v>5.8831284194720748E-3</v>
      </c>
      <c r="V42">
        <f t="shared" si="9"/>
        <v>-8.6826552056814599</v>
      </c>
      <c r="W42">
        <f t="shared" si="10"/>
        <v>0.20789458703123487</v>
      </c>
      <c r="Y42" s="14" t="s">
        <v>96</v>
      </c>
      <c r="Z42" s="14"/>
      <c r="AA42" s="12">
        <f>$X$17*100</f>
        <v>217.6233406550574</v>
      </c>
      <c r="AB42" s="12">
        <f>$Y$17</f>
        <v>7.9437622946413322E-3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2.2083333332500001</v>
      </c>
      <c r="K43">
        <f t="shared" si="6"/>
        <v>-0.14999999999999991</v>
      </c>
      <c r="Q43">
        <f t="shared" si="7"/>
        <v>-2.1118434679384483</v>
      </c>
      <c r="R43">
        <f t="shared" si="7"/>
        <v>3.0927069423987161E-3</v>
      </c>
      <c r="S43">
        <f>D28/4-D25/4</f>
        <v>0.24583333325000001</v>
      </c>
      <c r="T43">
        <f t="shared" si="8"/>
        <v>5.8831284194720748E-3</v>
      </c>
      <c r="V43">
        <f t="shared" si="9"/>
        <v>-8.5905497030006543</v>
      </c>
      <c r="W43">
        <f t="shared" si="10"/>
        <v>0.20596818868616981</v>
      </c>
      <c r="Y43" s="14" t="s">
        <v>97</v>
      </c>
      <c r="Z43" s="14"/>
      <c r="AA43" s="12">
        <f>$W$31</f>
        <v>0.11041666667499998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 t="shared" ref="J44" si="11">D37/4</f>
        <v>2.3583333332500001</v>
      </c>
      <c r="K44">
        <f t="shared" si="6"/>
        <v>-0.12916666674999977</v>
      </c>
      <c r="Q44">
        <f t="shared" si="7"/>
        <v>-2.2951453783982982</v>
      </c>
      <c r="R44">
        <f t="shared" si="7"/>
        <v>6.1493888196162754E-3</v>
      </c>
      <c r="S44">
        <f>D31/4-D28/4</f>
        <v>0.24583333350000003</v>
      </c>
      <c r="T44">
        <f t="shared" si="8"/>
        <v>5.8831284194720748E-3</v>
      </c>
      <c r="V44">
        <f t="shared" si="9"/>
        <v>-9.3361845837651547</v>
      </c>
      <c r="W44">
        <f t="shared" si="10"/>
        <v>0.22482360695677772</v>
      </c>
      <c r="Y44" s="14" t="s">
        <v>98</v>
      </c>
      <c r="Z44" s="14"/>
      <c r="AA44" s="12">
        <f>$W$32</f>
        <v>0.13703703702777775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2.4874999999999998</v>
      </c>
      <c r="Q45">
        <f t="shared" si="7"/>
        <v>-2.1987867160763948</v>
      </c>
      <c r="R45">
        <f t="shared" si="7"/>
        <v>9.3577427719065149E-3</v>
      </c>
      <c r="S45">
        <f>D34/4-D31/4</f>
        <v>0.24999999999999978</v>
      </c>
      <c r="T45">
        <f t="shared" si="8"/>
        <v>5.8831284194720748E-3</v>
      </c>
      <c r="V45">
        <f t="shared" si="9"/>
        <v>-8.7951468643055861</v>
      </c>
      <c r="W45">
        <f t="shared" si="10"/>
        <v>0.21032938628038184</v>
      </c>
      <c r="Y45" s="14" t="s">
        <v>99</v>
      </c>
      <c r="Z45" s="14"/>
      <c r="AA45" s="5">
        <f>$S$31</f>
        <v>2.3374999999999999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-2.4847350939951127</v>
      </c>
      <c r="R46">
        <f t="shared" si="7"/>
        <v>1.2791536342488377E-2</v>
      </c>
      <c r="S46">
        <f>D37/4-D34/4</f>
        <v>0.25416666650000019</v>
      </c>
      <c r="T46">
        <f t="shared" si="8"/>
        <v>5.8831284194720748E-3</v>
      </c>
      <c r="V46">
        <f t="shared" si="9"/>
        <v>-9.7760069336043749</v>
      </c>
      <c r="W46">
        <f t="shared" si="10"/>
        <v>0.23181172491118546</v>
      </c>
      <c r="Y46" s="14" t="s">
        <v>100</v>
      </c>
      <c r="Z46" s="14"/>
      <c r="AA46" s="5">
        <f>$S$32</f>
        <v>4.2780748663101607</v>
      </c>
      <c r="AB46" s="5">
        <f>$T$32</f>
        <v>3.4049057069378247E-2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8.8647507312769083</v>
      </c>
      <c r="AB47" s="5">
        <f>$AB$38</f>
        <v>6.4634647364821635E-2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2019-09-04T11:18:42Z</dcterms:modified>
</cp:coreProperties>
</file>