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80B3865E-C11B-46F0-8D54-7E3137190B2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A38" i="1" l="1"/>
  <c r="AA47" i="1" s="1"/>
  <c r="W38" i="1"/>
  <c r="AB38" i="1" s="1"/>
  <c r="AB47" i="1" s="1"/>
  <c r="P30" i="1"/>
  <c r="X32" i="1" s="1"/>
  <c r="AB44" i="1" s="1"/>
  <c r="AA45" i="1"/>
  <c r="S32" i="1"/>
  <c r="AA46" i="1" s="1"/>
  <c r="U11" i="1" l="1"/>
  <c r="Y17" i="1"/>
  <c r="X17" i="1"/>
  <c r="T11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I20" i="1" l="1"/>
  <c r="AH20" i="1"/>
  <c r="AH23" i="1"/>
  <c r="AH24" i="1" s="1"/>
  <c r="AH27" i="1" s="1"/>
  <c r="AH28" i="1" s="1"/>
  <c r="AB18" i="1"/>
  <c r="AB21" i="1" s="1"/>
  <c r="AB16" i="1"/>
  <c r="AA19" i="1"/>
  <c r="AA20" i="1" s="1"/>
  <c r="AH25" i="1" l="1"/>
  <c r="T19" i="1"/>
  <c r="T21" i="1"/>
  <c r="T18" i="1"/>
  <c r="V18" i="1" s="1"/>
  <c r="T17" i="1"/>
  <c r="T16" i="1"/>
  <c r="V16" i="1" s="1"/>
  <c r="T24" i="1"/>
  <c r="T15" i="1"/>
  <c r="T22" i="1"/>
  <c r="T20" i="1"/>
  <c r="V20" i="1" s="1"/>
  <c r="T23" i="1"/>
  <c r="V23" i="1" s="1"/>
  <c r="AI23" i="1"/>
  <c r="AI24" i="1" s="1"/>
  <c r="AA25" i="1"/>
  <c r="L4" i="1"/>
  <c r="AB20" i="1"/>
  <c r="V15" i="1" l="1"/>
  <c r="V21" i="1"/>
  <c r="V17" i="1"/>
  <c r="V19" i="1"/>
  <c r="V22" i="1"/>
  <c r="AI27" i="1"/>
  <c r="AI28" i="1" s="1"/>
  <c r="U19" i="1" s="1"/>
  <c r="AI25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U24" i="1" l="1"/>
  <c r="U23" i="1"/>
  <c r="W23" i="1" s="1"/>
  <c r="U20" i="1"/>
  <c r="U15" i="1"/>
  <c r="U16" i="1"/>
  <c r="U21" i="1"/>
  <c r="U18" i="1"/>
  <c r="W18" i="1" s="1"/>
  <c r="U22" i="1"/>
  <c r="W22" i="1" s="1"/>
  <c r="U17" i="1"/>
  <c r="O17" i="1"/>
  <c r="O19" i="1"/>
  <c r="O11" i="1"/>
  <c r="O16" i="1"/>
  <c r="O12" i="1"/>
  <c r="O13" i="1"/>
  <c r="O14" i="1"/>
  <c r="O18" i="1"/>
  <c r="O15" i="1"/>
  <c r="W17" i="1" l="1"/>
  <c r="W15" i="1"/>
  <c r="W20" i="1"/>
  <c r="W16" i="1"/>
  <c r="W21" i="1"/>
  <c r="W19" i="1"/>
  <c r="Q13" i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<sst xmlns="http://schemas.openxmlformats.org/spreadsheetml/2006/main" count="160" uniqueCount="101">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</sst>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7:X52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23.573448079999999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11.78556626</v>
      </c>
      <c r="F4">
        <v>0.53020965239999995</v>
      </c>
      <c r="H4" s="11" t="s">
        <v>7</v>
      </c>
      <c r="I4" s="11"/>
      <c r="J4" s="11"/>
      <c r="K4" s="11"/>
      <c r="L4">
        <f>AA20</f>
        <v>8.0481389441651014</v>
      </c>
      <c r="M4">
        <f>AB20</f>
        <v>0.10344063107531266</v>
      </c>
      <c r="P4" t="s">
        <v>13</v>
      </c>
    </row>
    <row r="5" spans="1:35" x14ac:dyDescent="0.25">
      <c r="D5">
        <v>0.05</v>
      </c>
      <c r="E5">
        <v>-11.787881820000001</v>
      </c>
      <c r="F5">
        <v>0.51516746339999997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23.573448079999999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0.65</v>
      </c>
      <c r="E10">
        <v>-10.59886214</v>
      </c>
      <c r="F10">
        <v>0.60087183209999995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11.786724039999999</v>
      </c>
      <c r="AB10">
        <f>AB9</f>
        <v>0.01</v>
      </c>
      <c r="AE10" t="s">
        <v>65</v>
      </c>
      <c r="AH10">
        <f>L3</f>
        <v>23.573448079999999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0.75</v>
      </c>
      <c r="E11">
        <v>-10.89479468</v>
      </c>
      <c r="F11">
        <v>0.60139840239999998</v>
      </c>
      <c r="G11" t="s">
        <v>57</v>
      </c>
      <c r="H11">
        <f>M3</f>
        <v>0.01</v>
      </c>
      <c r="K11">
        <f>ABS(E11-E14)</f>
        <v>2.3471356780000008</v>
      </c>
      <c r="L11">
        <f>SQRT((H11^2)+(H11^2))</f>
        <v>1.4142135623730951E-2</v>
      </c>
      <c r="N11">
        <f>($L$4-$L$5)*(E11/$L$4)</f>
        <v>-10.069035482636959</v>
      </c>
      <c r="O11">
        <f>SQRT(((E11/$L$4)*$M$4)^2+((E11/$L$4)*$M$5)^2+(($L$4-$L$5)*$H$11)^2+(((($L$5-$L$4)*E11)/($L$4^2))*$M$4)^2)</f>
        <v>0.20466699913180453</v>
      </c>
      <c r="Q11">
        <f>N11-N12</f>
        <v>-2.1692370639833989</v>
      </c>
      <c r="R11">
        <f>SQRT((O11^2)+(O12^2))</f>
        <v>0.26419639884969015</v>
      </c>
      <c r="T11" s="5">
        <f>ABS(AVERAGE(Q11:Q20))</f>
        <v>2.1948858188296096</v>
      </c>
      <c r="U11" s="5">
        <f>SQRT(((R11^2)+(R12^2)+(R13^2)+(R14^2)+(R15^2)+(R16^2)+(R17^2)+(R18^2)+(R19^2)+(R20^2))/($H$13-1))</f>
        <v>0.18886092021591022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1.066666667</v>
      </c>
      <c r="E12">
        <v>-10.60177893</v>
      </c>
      <c r="F12">
        <v>0.59217309650000005</v>
      </c>
      <c r="G12" t="s">
        <v>58</v>
      </c>
      <c r="H12">
        <f>L6</f>
        <v>4.1599999999999996E-3</v>
      </c>
      <c r="K12">
        <f>ABS(E14-E17)</f>
        <v>2.2485173079999994</v>
      </c>
      <c r="L12" s="1"/>
      <c r="N12">
        <f>($L$4-$L$5)*(E14/$L$4)</f>
        <v>-7.8997984186535604</v>
      </c>
      <c r="O12">
        <f>SQRT(((E14/$L$4)*$M$4)^2+((E14/$L$4)*$M$5)^2+(($L$4-$L$5)*$H$11)^2+(((($L$5-$L$4)*E14)/($L$4^2))*$M$4)^2)</f>
        <v>0.16706632404984101</v>
      </c>
      <c r="Q12">
        <f t="shared" ref="Q12:Q19" si="0">N12-N13</f>
        <v>-2.0780933668384955</v>
      </c>
      <c r="R12">
        <f t="shared" ref="R12:R19" si="1">SQRT((O12^2)+(O13^2))</f>
        <v>0.21353507198692648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1.483333333</v>
      </c>
      <c r="E13">
        <v>-8.2923498230000003</v>
      </c>
      <c r="F13">
        <v>0.5851624835</v>
      </c>
      <c r="G13" t="s">
        <v>39</v>
      </c>
      <c r="H13" s="4">
        <f>C39</f>
        <v>10</v>
      </c>
      <c r="K13">
        <f>ABS(E17-E20)</f>
        <v>2.2804987130000001</v>
      </c>
      <c r="L13" s="1"/>
      <c r="N13">
        <f>($L$4-$L$5)*(E17/$L$4)</f>
        <v>-5.8217050518150648</v>
      </c>
      <c r="O13">
        <f>SQRT(((E17/$L$4)*$M$4)^2+((E17/$L$4)*$M$5)^2+(($L$4-$L$5)*$H$11)^2+(((($L$5-$L$4)*E17)/($L$4^2))*$M$4)^2)</f>
        <v>0.13298898577301574</v>
      </c>
      <c r="Q13">
        <f t="shared" si="0"/>
        <v>-2.1076507757835898</v>
      </c>
      <c r="R13">
        <f t="shared" si="1"/>
        <v>0.16782474990336124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1.566666667</v>
      </c>
      <c r="E14">
        <v>-8.5476590019999996</v>
      </c>
      <c r="F14">
        <v>0.58851807889999996</v>
      </c>
      <c r="K14">
        <f>ABS(E20-E23)</f>
        <v>2.4893561280000003</v>
      </c>
      <c r="L14" s="1"/>
      <c r="N14">
        <f>($L$4-$L$5)*(E20/$L$4)</f>
        <v>-3.714054276031475</v>
      </c>
      <c r="O14">
        <f>SQRT(((E20/$L$4)*$M$4)^2+((E20/$L$4)*$M$5)^2+(($L$4-$L$5)*$H$11)^2+(((($L$5-$L$4)*E20)/($L$4^2))*$M$4)^2)</f>
        <v>0.1023673597549061</v>
      </c>
      <c r="Q14">
        <f t="shared" si="0"/>
        <v>-2.3006780685610639</v>
      </c>
      <c r="R14">
        <f t="shared" si="1"/>
        <v>0.12933677663586041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1.7867240399999993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1.9666666669999999</v>
      </c>
      <c r="E15">
        <v>-8.3503654849999993</v>
      </c>
      <c r="F15">
        <v>0.59106833130000003</v>
      </c>
      <c r="K15">
        <f>ABS(E26-E23)</f>
        <v>2.1991590827</v>
      </c>
      <c r="L15" s="1"/>
      <c r="N15">
        <f>($L$4-$L$5)*(E23/$L$4)</f>
        <v>-1.413376207470411</v>
      </c>
      <c r="O15">
        <f>SQRT(((E23/$L$4)*$M$4)^2+((E23/$L$4)*$M$5)^2+(($L$4-$L$5)*$H$11)^2+(((($L$5-$L$4)*E23)/($L$4^2))*$M$4)^2)</f>
        <v>7.9050145144484552E-2</v>
      </c>
      <c r="Q15">
        <f t="shared" si="0"/>
        <v>-2.0324761949226238</v>
      </c>
      <c r="R15">
        <f t="shared" si="1"/>
        <v>0.10917398630817381</v>
      </c>
      <c r="T15">
        <f>E11*$AH$28</f>
        <v>-9.6073662605846391</v>
      </c>
      <c r="U15">
        <f>(SQRT(($M$3/E11)^2+($AI$28/$AH$28^2)))/100*T15</f>
        <v>-9.6499351642196866E-3</v>
      </c>
      <c r="V15">
        <f>T15-T16</f>
        <v>-2.0697766946656815</v>
      </c>
      <c r="W15">
        <f>SQRT(U15^2+U16^2)</f>
        <v>1.2265565263083476E-2</v>
      </c>
      <c r="Z15" t="s">
        <v>26</v>
      </c>
      <c r="AA15">
        <f>AA14/AA13</f>
        <v>1.4645279016393438</v>
      </c>
      <c r="AB15">
        <f>(((AB13/AA13)*100+(AB14/AA14)*100)/100)*AA15</f>
        <v>8.196721311475412E-3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2.4166666669999999</v>
      </c>
      <c r="E16">
        <v>-5.9713258439999999</v>
      </c>
      <c r="F16">
        <v>0.57232862210000002</v>
      </c>
      <c r="K16">
        <f>ABS(E29-E26)</f>
        <v>2.5647434482999998</v>
      </c>
      <c r="L16" s="1"/>
      <c r="N16">
        <f>($L$4-$L$5)*(E26/$L$4)</f>
        <v>0.61909998745221295</v>
      </c>
      <c r="O16">
        <f>SQRT(((E26/$L$4)*$M$4)^2+((E26/$L$4)*$M$5)^2+(($L$4-$L$5)*$H$11)^2+(((($L$5-$L$4)*E26)/($L$4^2))*$M$4)^2)</f>
        <v>7.5299627084423518E-2</v>
      </c>
      <c r="Q16">
        <f t="shared" si="0"/>
        <v>-2.3703514883305141</v>
      </c>
      <c r="R16">
        <f t="shared" si="1"/>
        <v>0.1200303894999304</v>
      </c>
      <c r="T16">
        <f>E14*$AH$28</f>
        <v>-7.5375895659189576</v>
      </c>
      <c r="U16">
        <f>(SQRT(($M$3/E14)^2+($AI$28/$AH$28^2)))/100*T16</f>
        <v>-7.5711850161858021E-3</v>
      </c>
      <c r="V16">
        <f t="shared" ref="V16:V23" si="2">T16-T17</f>
        <v>-1.9828119717461066</v>
      </c>
      <c r="W16">
        <f t="shared" ref="W16:W23" si="3">SQRT(U16^2+U17^2)</f>
        <v>9.4051907213132356E-3</v>
      </c>
      <c r="X16" s="6" t="s">
        <v>83</v>
      </c>
      <c r="Y16" s="6" t="s">
        <v>84</v>
      </c>
      <c r="Z16" t="s">
        <v>27</v>
      </c>
      <c r="AA16">
        <f>ATAN(AA14/AA13)</f>
        <v>0.9716980234722854</v>
      </c>
      <c r="AB16">
        <f>(ABS(1/(1+AA15)))*AB15</f>
        <v>3.3258788857789567E-3</v>
      </c>
      <c r="AG16" t="s">
        <v>69</v>
      </c>
      <c r="AH16">
        <f>AH10/2</f>
        <v>11.786724039999999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2.516666667</v>
      </c>
      <c r="E17">
        <v>-6.2991416940000002</v>
      </c>
      <c r="F17">
        <v>0.59031977540000002</v>
      </c>
      <c r="K17">
        <f>ABS(E32-E29)</f>
        <v>2.5618318240000004</v>
      </c>
      <c r="L17" s="1"/>
      <c r="N17">
        <f>($L$4-$L$5)*(E29/$L$4)</f>
        <v>2.9894514757827273</v>
      </c>
      <c r="O17">
        <f>SQRT(((E29/$L$4)*$M$4)^2+((E29/$L$4)*$M$5)^2+(($L$4-$L$5)*$H$11)^2+(((($L$5-$L$4)*E29)/($L$4^2))*$M$4)^2)</f>
        <v>9.347331471843584E-2</v>
      </c>
      <c r="Q17">
        <f t="shared" si="0"/>
        <v>-2.3676605474500385</v>
      </c>
      <c r="R17">
        <f t="shared" si="1"/>
        <v>0.15671933162917417</v>
      </c>
      <c r="T17">
        <f>E17*$AH$28</f>
        <v>-5.554777594172851</v>
      </c>
      <c r="U17">
        <f>(SQRT(($M$3/E17)^2+($AI$28/$AH$28^2)))/100*T17</f>
        <v>-5.579853936704811E-3</v>
      </c>
      <c r="V17">
        <f t="shared" si="2"/>
        <v>-2.0110141619101074</v>
      </c>
      <c r="W17">
        <f t="shared" si="3"/>
        <v>6.6190091261736717E-3</v>
      </c>
      <c r="X17" s="5">
        <f>ABS(AVERAGE(V15:V24))</f>
        <v>2.0942494440526929</v>
      </c>
      <c r="Y17" s="5">
        <f>SQRT(((W15^2)+(W16^2)+(W17^2)+(W18^2)+(W19^2)+(W20^2)+(W21^2)+(W22^2)+(W23^2)+(W24^2))/($H$13-1))</f>
        <v>7.9390445281834424E-3</v>
      </c>
      <c r="Z17" t="s">
        <v>28</v>
      </c>
      <c r="AA17">
        <f>SQRT((AA14^2)+(AA13^2))</f>
        <v>2.1635116812982358</v>
      </c>
      <c r="AB17">
        <f>SQRT(((ABS(AA13*(AA13^2+AA14^2)))*AB13)^2+((ABS(AA14*(AA13^2+AA14^2)))*AB14)^2)</f>
        <v>8.3632671460484295E-2</v>
      </c>
      <c r="AG17" t="s">
        <v>70</v>
      </c>
      <c r="AH17">
        <f>(AH16)-AH15</f>
        <v>1.7867240399999993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2.8166666669999998</v>
      </c>
      <c r="E18">
        <v>-6.0235595569999996</v>
      </c>
      <c r="F18">
        <v>0.56661894759999998</v>
      </c>
      <c r="K18">
        <f>ABS(E35-E32)</f>
        <v>2.6575901899999996</v>
      </c>
      <c r="N18">
        <f>($L$4-$L$5)*(E32/$L$4)</f>
        <v>5.3571120232327658</v>
      </c>
      <c r="O18">
        <f>SQRT(((E32/$L$4)*$M$4)^2+((E32/$L$4)*$M$5)^2+(($L$4-$L$5)*$H$11)^2+(((($L$5-$L$4)*E32)/($L$4^2))*$M$4)^2)</f>
        <v>0.12579224277292825</v>
      </c>
      <c r="Q18">
        <f t="shared" si="0"/>
        <v>-2.45616101150957</v>
      </c>
      <c r="R18">
        <f t="shared" si="1"/>
        <v>0.2079598784449431</v>
      </c>
      <c r="T18">
        <f>E20*$AH$28</f>
        <v>-3.5437634322627436</v>
      </c>
      <c r="U18">
        <f>(SQRT(($M$3/E20)^2+($AI$28/$AH$28^2)))/100*T18</f>
        <v>-3.5604089452491517E-3</v>
      </c>
      <c r="V18">
        <f t="shared" si="2"/>
        <v>-2.1951910776832388</v>
      </c>
      <c r="W18">
        <f t="shared" si="3"/>
        <v>3.8103719429352437E-3</v>
      </c>
      <c r="Z18" t="s">
        <v>29</v>
      </c>
      <c r="AA18">
        <f>AA17/AA14</f>
        <v>1.2108818333793934</v>
      </c>
      <c r="AB18">
        <f>(((AB17/AA17)*100+(AB14/AA14)*100)/100)*AA18</f>
        <v>5.358493401940137E-2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3.266666667</v>
      </c>
      <c r="E19">
        <v>-3.6908271309999998</v>
      </c>
      <c r="F19">
        <v>0.61179042299999997</v>
      </c>
      <c r="K19">
        <f>ABS(E38-E35)</f>
        <v>2.0251585579999993</v>
      </c>
      <c r="N19">
        <f>($L$4-$L$5)*(E35/$L$4)</f>
        <v>7.8132730347423358</v>
      </c>
      <c r="O19">
        <f>SQRT(((E35/$L$4)*$M$4)^2+((E35/$L$4)*$M$5)^2+(($L$4-$L$5)*$H$11)^2+(((($L$5-$L$4)*E35)/($L$4^2))*$M$4)^2)</f>
        <v>0.16560079317742471</v>
      </c>
      <c r="Q19">
        <f t="shared" si="0"/>
        <v>-1.8716638520871971</v>
      </c>
      <c r="R19">
        <f t="shared" si="1"/>
        <v>0.2580530922501495</v>
      </c>
      <c r="T19">
        <f>E23*$AH$28</f>
        <v>-1.3485723545795045</v>
      </c>
      <c r="U19">
        <f>(SQRT(($M$3/E23)^2+($AI$28/$AH$28^2)))/100*T19</f>
        <v>-1.357358643136709E-3</v>
      </c>
      <c r="V19">
        <f t="shared" si="2"/>
        <v>-1.9392863650359535</v>
      </c>
      <c r="W19">
        <f t="shared" si="3"/>
        <v>1.4839849978893131E-3</v>
      </c>
      <c r="Z19" t="s">
        <v>30</v>
      </c>
      <c r="AA19">
        <f>1/AA15</f>
        <v>0.68281389441651008</v>
      </c>
      <c r="AB19">
        <f>AB15</f>
        <v>8.196721311475412E-3</v>
      </c>
      <c r="AG19" t="s">
        <v>72</v>
      </c>
      <c r="AH19">
        <f>AH17/AH18</f>
        <v>0.74446834999999978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3.3666666670000001</v>
      </c>
      <c r="E20">
        <v>-4.0186429810000002</v>
      </c>
      <c r="F20">
        <v>0.62978157629999998</v>
      </c>
      <c r="K20">
        <f>ABS(E41-E38)</f>
        <v>10.479196249999999</v>
      </c>
      <c r="N20">
        <f>($L$4-$L$5)*(E38/$L$4)</f>
        <v>9.6849368868295329</v>
      </c>
      <c r="O20">
        <f>SQRT(((E38/$L$4)*$M$4)^2+((E38/$L$4)*$M$5)^2+(($L$4-$L$5)*$H$11)^2+(((($L$5-$L$4)*E38)/($L$4^2))*$M$4)^2)</f>
        <v>0.19790850340213267</v>
      </c>
      <c r="T20">
        <f>E26*$AH$28</f>
        <v>0.59071401045644889</v>
      </c>
      <c r="U20">
        <f>(SQRT(($M$3/E26)^2+($AI$28/$AH$28^2)))/100*T20</f>
        <v>5.9982413077719441E-4</v>
      </c>
      <c r="V20">
        <f t="shared" si="2"/>
        <v>-2.2616699438573473</v>
      </c>
      <c r="W20">
        <f t="shared" si="3"/>
        <v>2.9283499705555793E-3</v>
      </c>
      <c r="Z20" t="s">
        <v>31</v>
      </c>
      <c r="AA20">
        <f>AA10*AA19</f>
        <v>8.0481389441651014</v>
      </c>
      <c r="AB20">
        <f>(((AB10/AA10)*100+(AB19/AA19)*100)/100)*AA20</f>
        <v>0.10344063107531266</v>
      </c>
      <c r="AG20" t="s">
        <v>73</v>
      </c>
      <c r="AH20">
        <f>ATAN(AH19)</f>
        <v>0.63995144261729209</v>
      </c>
      <c r="AI20">
        <f>(ABS(1/(1+AH19)))*AI19</f>
        <v>2.3885023002375863E-3</v>
      </c>
    </row>
    <row r="21" spans="2:35" x14ac:dyDescent="0.25">
      <c r="B21" s="9" t="s">
        <v>56</v>
      </c>
      <c r="C21">
        <v>4</v>
      </c>
      <c r="D21">
        <v>3.6333333329999999</v>
      </c>
      <c r="E21">
        <v>-3.7459673050000002</v>
      </c>
      <c r="F21">
        <v>0.60318461160000003</v>
      </c>
      <c r="T21">
        <f>E29*$AH$28</f>
        <v>2.8523839543137961</v>
      </c>
      <c r="U21">
        <f>(SQRT(($M$3/E29)^2+($AI$28/$AH$28^2)))/100*T21</f>
        <v>2.8662596815693872E-3</v>
      </c>
      <c r="V21">
        <f t="shared" si="2"/>
        <v>-2.259102383670585</v>
      </c>
      <c r="W21">
        <f t="shared" si="3"/>
        <v>5.8805066076254662E-3</v>
      </c>
      <c r="Z21" t="s">
        <v>32</v>
      </c>
      <c r="AA21">
        <f>AA10*AA18</f>
        <v>14.272330015092169</v>
      </c>
      <c r="AB21">
        <f>(((AB10/AA10)*100+(AB18/AA18)*100)/100)*AA21</f>
        <v>0.64369964832208593</v>
      </c>
    </row>
    <row r="22" spans="2:35" x14ac:dyDescent="0.25">
      <c r="B22" s="8" t="s">
        <v>54</v>
      </c>
      <c r="C22">
        <v>5</v>
      </c>
      <c r="D22">
        <v>4.1666666670000003</v>
      </c>
      <c r="E22">
        <v>-1.2478969550000001</v>
      </c>
      <c r="F22">
        <v>0.62775273180000002</v>
      </c>
      <c r="T22">
        <f>E32*$AH$28</f>
        <v>5.1114863379843811</v>
      </c>
      <c r="U22">
        <f>(SQRT(($M$3/E32)^2+($AI$28/$AH$28^2)))/100*T22</f>
        <v>5.1346775361395891E-3</v>
      </c>
      <c r="V22">
        <f t="shared" si="2"/>
        <v>-2.3435450667774047</v>
      </c>
      <c r="W22">
        <f t="shared" si="3"/>
        <v>9.0795982288352471E-3</v>
      </c>
      <c r="AE22">
        <v>2</v>
      </c>
      <c r="AG22" t="s">
        <v>74</v>
      </c>
      <c r="AH22">
        <f>AH18/AH17</f>
        <v>1.3432404480324789</v>
      </c>
      <c r="AI22">
        <f>SQRT((AI17*(AH18/(AH17^2)))^2)</f>
        <v>7.5178954217937294E-3</v>
      </c>
    </row>
    <row r="23" spans="2:35" x14ac:dyDescent="0.25">
      <c r="B23" s="5" t="s">
        <v>55</v>
      </c>
      <c r="C23">
        <v>5</v>
      </c>
      <c r="D23">
        <v>4.25</v>
      </c>
      <c r="E23">
        <v>-1.5292868529999999</v>
      </c>
      <c r="F23">
        <v>0.64856258519999999</v>
      </c>
      <c r="T23">
        <f>E35*$AH$28</f>
        <v>7.4550314047617858</v>
      </c>
      <c r="U23">
        <f>(SQRT(($M$3/E35)^2+($AI$28/$AH$28^2)))/100*T23</f>
        <v>7.4882702005824838E-3</v>
      </c>
      <c r="V23">
        <f t="shared" si="2"/>
        <v>-1.7858473311278074</v>
      </c>
      <c r="W23">
        <f t="shared" si="3"/>
        <v>1.192589725420237E-2</v>
      </c>
      <c r="AA23" t="s">
        <v>11</v>
      </c>
      <c r="AB23" t="s">
        <v>4</v>
      </c>
      <c r="AG23" t="s">
        <v>31</v>
      </c>
      <c r="AH23">
        <f>AH22*AH16</f>
        <v>15.832404480324788</v>
      </c>
      <c r="AI23">
        <f>((SQRT((((AI19/AH19)*100)^2)+(((AI16/AH16)*100)^2)))/100)*AH23</f>
        <v>8.9623670871456243E-2</v>
      </c>
    </row>
    <row r="24" spans="2:35" x14ac:dyDescent="0.25">
      <c r="B24" s="9" t="s">
        <v>56</v>
      </c>
      <c r="C24">
        <v>5</v>
      </c>
      <c r="D24">
        <v>4.5333333329999999</v>
      </c>
      <c r="E24">
        <v>-1.273987999</v>
      </c>
      <c r="F24">
        <v>0.63940439120000003</v>
      </c>
      <c r="T24">
        <f>E38*$AH$28</f>
        <v>9.2408787358895932</v>
      </c>
      <c r="U24">
        <f>(SQRT(($M$3/E38)^2+($AI$28/$AH$28^2)))/100*T24</f>
        <v>9.2818551335850947E-3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15.232404480324789</v>
      </c>
      <c r="AI24">
        <f>AI23</f>
        <v>8.9623670871456243E-2</v>
      </c>
    </row>
    <row r="25" spans="2:35" x14ac:dyDescent="0.25">
      <c r="B25" s="8" t="s">
        <v>54</v>
      </c>
      <c r="C25">
        <v>6</v>
      </c>
      <c r="D25">
        <v>5</v>
      </c>
      <c r="E25">
        <v>0.94260469189999996</v>
      </c>
      <c r="F25">
        <v>0.6354602761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7.4381389441651011</v>
      </c>
      <c r="AB25">
        <f>SQRT((AB20^2)+(AB24^2))</f>
        <v>0.10344063107531266</v>
      </c>
      <c r="AG25" t="s">
        <v>76</v>
      </c>
      <c r="AH25">
        <f>AH22*AH24</f>
        <v>20.460781818763408</v>
      </c>
      <c r="AI25">
        <f>((SQRT((((AI22/AH22)*100)^2)+(((AI24/AH24)*100)^2)))/100)*AH25</f>
        <v>0.16615249254284134</v>
      </c>
    </row>
    <row r="26" spans="2:35" x14ac:dyDescent="0.25">
      <c r="B26" s="5" t="s">
        <v>55</v>
      </c>
      <c r="C26">
        <v>6</v>
      </c>
      <c r="D26">
        <v>5.0999999999999996</v>
      </c>
      <c r="E26">
        <v>0.66987222970000004</v>
      </c>
      <c r="F26">
        <v>0.63014294810000004</v>
      </c>
      <c r="J26">
        <f>D10/4</f>
        <v>0.16250000000000001</v>
      </c>
      <c r="K26">
        <f>J26-J27</f>
        <v>-0.10416666675</v>
      </c>
      <c r="M26">
        <v>1</v>
      </c>
      <c r="N26">
        <f>ABS(K26)</f>
        <v>0.10416666675</v>
      </c>
      <c r="O26">
        <f>ABS(K27)</f>
        <v>0.1041666665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5.3833333330000004</v>
      </c>
      <c r="E27">
        <v>0.93388530660000002</v>
      </c>
      <c r="F27">
        <v>0.62677186539999996</v>
      </c>
      <c r="J27">
        <f>D12/4</f>
        <v>0.26666666675</v>
      </c>
      <c r="K27">
        <f t="shared" ref="K27:K45" si="4">J27-J28</f>
        <v>-0.1041666665</v>
      </c>
      <c r="M27">
        <v>2</v>
      </c>
      <c r="N27">
        <f>ABS(K28)</f>
        <v>0.12083333349999997</v>
      </c>
      <c r="O27">
        <f>ABS(K29)</f>
        <v>0.11249999999999999</v>
      </c>
      <c r="P27" t="s">
        <v>85</v>
      </c>
      <c r="AE27">
        <v>3</v>
      </c>
      <c r="AG27" t="s">
        <v>77</v>
      </c>
      <c r="AH27">
        <f>AH24-((3/2)*AH9)</f>
        <v>13.432404480324788</v>
      </c>
      <c r="AI27">
        <f>AI24</f>
        <v>8.9623670871456243E-2</v>
      </c>
    </row>
    <row r="28" spans="2:35" x14ac:dyDescent="0.25">
      <c r="B28" s="8" t="s">
        <v>54</v>
      </c>
      <c r="C28">
        <v>7</v>
      </c>
      <c r="D28">
        <v>5.9</v>
      </c>
      <c r="E28">
        <v>3.5160210639999998</v>
      </c>
      <c r="F28">
        <v>0.61057208370000005</v>
      </c>
      <c r="J28">
        <f>D13/4</f>
        <v>0.37083333325000001</v>
      </c>
      <c r="K28">
        <f t="shared" si="4"/>
        <v>-0.12083333349999997</v>
      </c>
      <c r="M28">
        <v>3</v>
      </c>
      <c r="N28">
        <f>ABS(K30)</f>
        <v>9.9999999999999978E-2</v>
      </c>
      <c r="O28">
        <f>ABS(K31)</f>
        <v>0.11250000000000004</v>
      </c>
      <c r="P28">
        <f>H13</f>
        <v>10</v>
      </c>
      <c r="AG28" t="s">
        <v>78</v>
      </c>
      <c r="AH28">
        <f>AH27/AH24</f>
        <v>0.88183086903154373</v>
      </c>
      <c r="AI28">
        <f>SQRT((AI27/AH24)^2+((AH27*AI24/(AH24^2))^2))</f>
        <v>7.8446653705377522E-3</v>
      </c>
    </row>
    <row r="29" spans="2:35" x14ac:dyDescent="0.25">
      <c r="B29" s="5" t="s">
        <v>55</v>
      </c>
      <c r="C29">
        <v>7</v>
      </c>
      <c r="D29">
        <v>6</v>
      </c>
      <c r="E29">
        <v>3.2346156779999999</v>
      </c>
      <c r="F29">
        <v>0.62267803919999998</v>
      </c>
      <c r="J29">
        <f>D15/4</f>
        <v>0.49166666674999998</v>
      </c>
      <c r="K29">
        <f t="shared" si="4"/>
        <v>-0.11249999999999999</v>
      </c>
      <c r="M29">
        <v>4</v>
      </c>
      <c r="N29">
        <f>ABS(K32)</f>
        <v>9.1666666499999994E-2</v>
      </c>
      <c r="O29">
        <f>ABS(K33)</f>
        <v>0.1333333335000001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6.3166666669999998</v>
      </c>
      <c r="E30">
        <v>3.5131352520000001</v>
      </c>
      <c r="F30">
        <v>0.61928114420000002</v>
      </c>
      <c r="J30">
        <f>D16/4</f>
        <v>0.60416666674999997</v>
      </c>
      <c r="K30">
        <f t="shared" si="4"/>
        <v>-9.9999999999999978E-2</v>
      </c>
      <c r="M30">
        <v>5</v>
      </c>
      <c r="N30">
        <f>ABS(K34)</f>
        <v>9.1666666499999883E-2</v>
      </c>
      <c r="O30">
        <f>ABS(K35)</f>
        <v>0.11666666675000004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6.85</v>
      </c>
      <c r="E31">
        <v>6.1010890949999999</v>
      </c>
      <c r="F31">
        <v>0.61177493559999996</v>
      </c>
      <c r="J31">
        <f>D18/4</f>
        <v>0.70416666674999995</v>
      </c>
      <c r="K31">
        <f t="shared" si="4"/>
        <v>-0.11250000000000004</v>
      </c>
      <c r="M31">
        <v>6</v>
      </c>
      <c r="N31">
        <f>ABS(K36)</f>
        <v>9.5833333250000097E-2</v>
      </c>
      <c r="O31">
        <f>ABS(K37)</f>
        <v>0.12916666674999999</v>
      </c>
      <c r="R31" s="6" t="s">
        <v>17</v>
      </c>
      <c r="S31" s="5">
        <f>SUM(N26:O36)</f>
        <v>2.0666666667499998</v>
      </c>
      <c r="T31" s="5">
        <f>SQRT((P26^2)*10)</f>
        <v>1.8604085572798249E-2</v>
      </c>
      <c r="V31" s="6" t="s">
        <v>14</v>
      </c>
      <c r="W31" s="5">
        <f>AVERAGE(N26:N36)</f>
        <v>9.999999999999995E-2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6.9333333330000002</v>
      </c>
      <c r="E32">
        <v>5.7964475020000004</v>
      </c>
      <c r="F32">
        <v>0.60941569399999995</v>
      </c>
      <c r="J32">
        <f>D19/4</f>
        <v>0.81666666674999999</v>
      </c>
      <c r="K32">
        <f t="shared" si="4"/>
        <v>-9.1666666499999994E-2</v>
      </c>
      <c r="M32">
        <v>7</v>
      </c>
      <c r="N32">
        <f>ABS(K38)</f>
        <v>0.10416666674999986</v>
      </c>
      <c r="O32">
        <f>ABS(K39)</f>
        <v>0.13333333324999996</v>
      </c>
      <c r="R32" s="6" t="s">
        <v>19</v>
      </c>
      <c r="S32" s="5">
        <f>H13/S31</f>
        <v>4.8387096772242462</v>
      </c>
      <c r="T32" s="5">
        <f>(H13/(S31^2))*T31</f>
        <v>4.3557952690343738E-2</v>
      </c>
      <c r="V32" s="6" t="s">
        <v>16</v>
      </c>
      <c r="W32" s="5">
        <f>AVERAGE(O26:O35)</f>
        <v>0.11851851852777782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7.233333333</v>
      </c>
      <c r="E33">
        <v>6.1300659509999997</v>
      </c>
      <c r="F33">
        <v>0.59141421569999997</v>
      </c>
      <c r="J33">
        <f>D21/4</f>
        <v>0.90833333324999999</v>
      </c>
      <c r="K33">
        <f t="shared" si="4"/>
        <v>-0.1333333335000001</v>
      </c>
      <c r="M33">
        <v>8</v>
      </c>
      <c r="N33">
        <f>ABS(K40)</f>
        <v>9.5833333250000097E-2</v>
      </c>
      <c r="O33">
        <f>ABS(K41)</f>
        <v>0.12916666674999999</v>
      </c>
      <c r="P33" s="3"/>
      <c r="Q33" s="3"/>
    </row>
    <row r="34" spans="2:42" x14ac:dyDescent="0.25">
      <c r="B34" s="8" t="s">
        <v>54</v>
      </c>
      <c r="C34">
        <v>9</v>
      </c>
      <c r="D34">
        <v>7.75</v>
      </c>
      <c r="E34">
        <v>8.7412147010000005</v>
      </c>
      <c r="F34">
        <v>0.57516280949999998</v>
      </c>
      <c r="J34">
        <f>D22/4</f>
        <v>1.0416666667500001</v>
      </c>
      <c r="K34">
        <f t="shared" si="4"/>
        <v>-9.1666666499999883E-2</v>
      </c>
      <c r="M34">
        <v>9</v>
      </c>
      <c r="N34">
        <f>ABS(K42)</f>
        <v>0.10416666674999986</v>
      </c>
      <c r="O34">
        <f>ABS(K43)</f>
        <v>9.5833333250000319E-2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7.8666666669999996</v>
      </c>
      <c r="E35">
        <v>8.454037692</v>
      </c>
      <c r="F35">
        <v>0.60468688579999996</v>
      </c>
      <c r="J35">
        <f>D24/4</f>
        <v>1.13333333325</v>
      </c>
      <c r="K35">
        <f t="shared" si="4"/>
        <v>-0.11666666675000004</v>
      </c>
      <c r="M35">
        <v>10</v>
      </c>
      <c r="N35">
        <f>ABS(K44)</f>
        <v>9.1666666749999681E-2</v>
      </c>
      <c r="P35" s="3"/>
      <c r="Q35" s="3"/>
    </row>
    <row r="36" spans="2:42" x14ac:dyDescent="0.25">
      <c r="B36" s="9" t="s">
        <v>56</v>
      </c>
      <c r="C36">
        <v>9</v>
      </c>
      <c r="D36">
        <v>8.1666666669999994</v>
      </c>
      <c r="E36">
        <v>8.712222358</v>
      </c>
      <c r="F36">
        <v>0.58681963140000004</v>
      </c>
      <c r="J36">
        <f>D25/4</f>
        <v>1.25</v>
      </c>
      <c r="K36">
        <f t="shared" si="4"/>
        <v>-9.5833333250000097E-2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8.5500000000000007</v>
      </c>
      <c r="E37">
        <v>10.80413145</v>
      </c>
      <c r="F37">
        <v>0.62371569250000003</v>
      </c>
      <c r="J37">
        <f>D27/4</f>
        <v>1.3458333332500001</v>
      </c>
      <c r="K37">
        <f t="shared" si="4"/>
        <v>-0.12916666674999999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8.65</v>
      </c>
      <c r="E38">
        <v>10.479196249999999</v>
      </c>
      <c r="F38">
        <v>0.63009648600000001</v>
      </c>
      <c r="J38">
        <f>D28/4</f>
        <v>1.4750000000000001</v>
      </c>
      <c r="K38">
        <f t="shared" si="4"/>
        <v>-0.10416666674999986</v>
      </c>
      <c r="Q38">
        <f>V15</f>
        <v>-2.0697766946656815</v>
      </c>
      <c r="R38">
        <f t="shared" ref="Q38:R47" si="5">W15</f>
        <v>1.2265565263083476E-2</v>
      </c>
      <c r="S38">
        <f>D13/4-D10/4</f>
        <v>0.20833333325</v>
      </c>
      <c r="T38">
        <f>$P$26</f>
        <v>5.8831284194720748E-3</v>
      </c>
      <c r="V38">
        <f>Q38/S38</f>
        <v>-9.9349281383692425</v>
      </c>
      <c r="W38">
        <f>SQRT(((1/S38)*R38)^2+((Q38/(S38^2))*T38)^2)</f>
        <v>0.28666355297086815</v>
      </c>
      <c r="Y38" s="6" t="s">
        <v>94</v>
      </c>
      <c r="Z38" s="6"/>
      <c r="AA38" s="5">
        <f>AVERAGE(V38:V47)</f>
        <v>-9.5411264543087135</v>
      </c>
      <c r="AB38" s="13">
        <f>SQRT(SUM(W38^2+W39^2+W40^2+W41^2+W42^2+W43^2+W44^2+W45^2+W46^2+W47^2)/(H13^2))</f>
        <v>7.7946125606960501E-2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8.9166666669999994</v>
      </c>
      <c r="E39">
        <v>10.815674700000001</v>
      </c>
      <c r="F39">
        <v>0.58887945070000003</v>
      </c>
      <c r="J39">
        <f>D30/4</f>
        <v>1.5791666667499999</v>
      </c>
      <c r="K39">
        <f t="shared" si="4"/>
        <v>-0.13333333324999996</v>
      </c>
      <c r="Q39">
        <f t="shared" si="5"/>
        <v>-1.9828119717461066</v>
      </c>
      <c r="R39">
        <f t="shared" si="5"/>
        <v>9.4051907213132356E-3</v>
      </c>
      <c r="S39">
        <f>D16/4-D13/4</f>
        <v>0.23333333349999996</v>
      </c>
      <c r="T39">
        <f t="shared" ref="T39:T47" si="6">$P$26</f>
        <v>5.8831284194720748E-3</v>
      </c>
      <c r="V39">
        <f t="shared" ref="V39:V47" si="7">Q39/S39</f>
        <v>-8.497765587127768</v>
      </c>
      <c r="W39">
        <f t="shared" ref="W39:W47" si="8">SQRT(((1/S39)*R39)^2+((Q39/(S39^2))*T39)^2)</f>
        <v>0.21801619707060432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1.7124999999999999</v>
      </c>
      <c r="K40">
        <f t="shared" si="4"/>
        <v>-9.5833333250000097E-2</v>
      </c>
      <c r="Q40">
        <f t="shared" si="5"/>
        <v>-2.0110141619101074</v>
      </c>
      <c r="R40">
        <f t="shared" si="5"/>
        <v>6.6190091261736717E-3</v>
      </c>
      <c r="S40">
        <f>D19/4-D16/4</f>
        <v>0.21250000000000002</v>
      </c>
      <c r="T40">
        <f t="shared" si="6"/>
        <v>5.8831284194720748E-3</v>
      </c>
      <c r="V40">
        <f t="shared" si="7"/>
        <v>-9.4635960560475638</v>
      </c>
      <c r="W40">
        <f t="shared" si="8"/>
        <v>0.26384763352691998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1.80833333325</v>
      </c>
      <c r="K41">
        <f t="shared" si="4"/>
        <v>-0.12916666674999999</v>
      </c>
      <c r="Q41">
        <f t="shared" si="5"/>
        <v>-2.1951910776832388</v>
      </c>
      <c r="R41">
        <f t="shared" si="5"/>
        <v>3.8103719429352437E-3</v>
      </c>
      <c r="S41">
        <f>D22/4-D19/4</f>
        <v>0.22500000000000009</v>
      </c>
      <c r="T41">
        <f t="shared" si="6"/>
        <v>5.8831284194720748E-3</v>
      </c>
      <c r="V41">
        <f t="shared" si="7"/>
        <v>-9.7564047897032804</v>
      </c>
      <c r="W41">
        <f t="shared" si="8"/>
        <v>0.2556645280536321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1.9375</v>
      </c>
      <c r="K42">
        <f t="shared" si="4"/>
        <v>-0.10416666674999986</v>
      </c>
      <c r="Q42">
        <f t="shared" si="5"/>
        <v>-1.9392863650359535</v>
      </c>
      <c r="R42">
        <f t="shared" si="5"/>
        <v>1.4839849978893131E-3</v>
      </c>
      <c r="S42">
        <f>D25/4-D22/4</f>
        <v>0.20833333324999992</v>
      </c>
      <c r="T42">
        <f t="shared" si="6"/>
        <v>5.8831284194720748E-3</v>
      </c>
      <c r="V42">
        <f t="shared" si="7"/>
        <v>-9.3085745558960102</v>
      </c>
      <c r="W42">
        <f t="shared" si="8"/>
        <v>0.26296148349491361</v>
      </c>
      <c r="Y42" s="14" t="s">
        <v>96</v>
      </c>
      <c r="Z42" s="14"/>
      <c r="AA42" s="12">
        <f>ABS($X$17*100)</f>
        <v>209.42494440526929</v>
      </c>
      <c r="AB42" s="12">
        <f>$Y$17</f>
        <v>7.9390445281834424E-3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2.0416666667499999</v>
      </c>
      <c r="K43">
        <f t="shared" si="4"/>
        <v>-9.5833333250000319E-2</v>
      </c>
      <c r="Q43">
        <f t="shared" si="5"/>
        <v>-2.2616699438573473</v>
      </c>
      <c r="R43">
        <f t="shared" si="5"/>
        <v>2.9283499705555793E-3</v>
      </c>
      <c r="S43">
        <f>D28/4-D25/4</f>
        <v>0.22500000000000009</v>
      </c>
      <c r="T43">
        <f t="shared" si="6"/>
        <v>5.8831284194720748E-3</v>
      </c>
      <c r="V43">
        <f t="shared" si="7"/>
        <v>-10.051866417143762</v>
      </c>
      <c r="W43">
        <f t="shared" si="8"/>
        <v>0.26315057965057648</v>
      </c>
      <c r="Y43" s="14" t="s">
        <v>97</v>
      </c>
      <c r="Z43" s="14"/>
      <c r="AA43" s="12">
        <f>ABS($W$31)</f>
        <v>9.999999999999995E-2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2.1375000000000002</v>
      </c>
      <c r="K44">
        <f t="shared" si="4"/>
        <v>-9.1666666749999681E-2</v>
      </c>
      <c r="Q44">
        <f t="shared" si="5"/>
        <v>-2.259102383670585</v>
      </c>
      <c r="R44">
        <f t="shared" si="5"/>
        <v>5.8805066076254662E-3</v>
      </c>
      <c r="S44">
        <f>D31/4-D28/4</f>
        <v>0.23749999999999982</v>
      </c>
      <c r="T44">
        <f t="shared" si="6"/>
        <v>5.8831284194720748E-3</v>
      </c>
      <c r="V44">
        <f t="shared" si="7"/>
        <v>-9.5120100365077338</v>
      </c>
      <c r="W44">
        <f t="shared" si="8"/>
        <v>0.23692000044155148</v>
      </c>
      <c r="Y44" s="14" t="s">
        <v>98</v>
      </c>
      <c r="Z44" s="14"/>
      <c r="AA44" s="12">
        <f>ABS($W$32)</f>
        <v>0.11851851852777782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2.2291666667499999</v>
      </c>
      <c r="K45">
        <f t="shared" si="4"/>
        <v>2.2291666667499999</v>
      </c>
      <c r="Q45">
        <f t="shared" si="5"/>
        <v>-2.3435450667774047</v>
      </c>
      <c r="R45">
        <f t="shared" si="5"/>
        <v>9.0795982288352471E-3</v>
      </c>
      <c r="S45">
        <f>D34/4-D31/4</f>
        <v>0.22500000000000009</v>
      </c>
      <c r="T45">
        <f t="shared" si="6"/>
        <v>5.8831284194720748E-3</v>
      </c>
      <c r="V45">
        <f t="shared" si="7"/>
        <v>-10.415755852344017</v>
      </c>
      <c r="W45">
        <f t="shared" si="8"/>
        <v>0.27531666815022476</v>
      </c>
      <c r="Y45" s="14" t="s">
        <v>99</v>
      </c>
      <c r="Z45" s="14"/>
      <c r="AA45" s="5">
        <f>ABS($S$31)</f>
        <v>2.0666666667499998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-1.7858473311278074</v>
      </c>
      <c r="R46">
        <f t="shared" si="5"/>
        <v>1.192589725420237E-2</v>
      </c>
      <c r="S46">
        <f>D37/4-D34/4</f>
        <v>0.20000000000000018</v>
      </c>
      <c r="T46">
        <f t="shared" si="6"/>
        <v>5.8831284194720748E-3</v>
      </c>
      <c r="V46">
        <f t="shared" si="7"/>
        <v>-8.9292366556390288</v>
      </c>
      <c r="W46">
        <f t="shared" si="8"/>
        <v>0.26934280491802254</v>
      </c>
      <c r="Y46" s="14" t="s">
        <v>100</v>
      </c>
      <c r="Z46" s="14"/>
      <c r="AA46" s="5">
        <f>ABS($S$32)</f>
        <v>4.8387096772242462</v>
      </c>
      <c r="AB46" s="5">
        <f>$T$32</f>
        <v>4.3557952690343738E-2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9.5411264543087135</v>
      </c>
      <c r="AB47" s="5">
        <f>$AB$38</f>
        <v>7.7946125606960501E-2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2019-09-04T11:21:32Z</dcterms:modified>
</cp:coreProperties>
</file>