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6CEDD5D-2CE9-455F-B188-99EABE2125A9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AA38" i="1" s="1"/>
  <c r="AA47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W38" i="1" l="1"/>
  <c r="AB38" i="1" s="1"/>
  <c r="AB47" i="1" s="1"/>
  <c r="P30" i="1"/>
  <c r="X32" i="1" s="1"/>
  <c r="AB44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I20" i="1" l="1"/>
  <c r="AH20" i="1"/>
  <c r="AH23" i="1"/>
  <c r="AH24" i="1" s="1"/>
  <c r="AH27" i="1" s="1"/>
  <c r="AH28" i="1" s="1"/>
  <c r="AB18" i="1"/>
  <c r="AB21" i="1" s="1"/>
  <c r="AB16" i="1"/>
  <c r="AA19" i="1"/>
  <c r="AA20" i="1" s="1"/>
  <c r="AH25" i="1" l="1"/>
  <c r="T19" i="1"/>
  <c r="T21" i="1"/>
  <c r="T18" i="1"/>
  <c r="V18" i="1" s="1"/>
  <c r="T17" i="1"/>
  <c r="T16" i="1"/>
  <c r="V16" i="1" s="1"/>
  <c r="T24" i="1"/>
  <c r="T15" i="1"/>
  <c r="T22" i="1"/>
  <c r="T20" i="1"/>
  <c r="V20" i="1" s="1"/>
  <c r="T23" i="1"/>
  <c r="V23" i="1" s="1"/>
  <c r="AI23" i="1"/>
  <c r="AI24" i="1" s="1"/>
  <c r="AA25" i="1"/>
  <c r="L4" i="1"/>
  <c r="AB20" i="1"/>
  <c r="V15" i="1" l="1"/>
  <c r="V21" i="1"/>
  <c r="V17" i="1"/>
  <c r="V19" i="1"/>
  <c r="V22" i="1"/>
  <c r="AI27" i="1"/>
  <c r="AI28" i="1" s="1"/>
  <c r="U19" i="1" s="1"/>
  <c r="AI25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U24" i="1"/>
  <c r="U23" i="1"/>
  <c r="W23" i="1" s="1"/>
  <c r="U20" i="1"/>
  <c r="U15" i="1"/>
  <c r="U16" i="1"/>
  <c r="U21" i="1"/>
  <c r="U18" i="1"/>
  <c r="W18" i="1" s="1"/>
  <c r="U22" i="1"/>
  <c r="W22" i="1" s="1"/>
  <c r="U17" i="1"/>
  <c r="O17" i="1"/>
  <c r="O19" i="1"/>
  <c r="O11" i="1"/>
  <c r="O16" i="1"/>
  <c r="O12" i="1"/>
  <c r="O13" i="1"/>
  <c r="O14" i="1"/>
  <c r="O18" i="1"/>
  <c r="O15" i="1"/>
  <c r="W17" i="1" l="1"/>
  <c r="W15" i="1"/>
  <c r="W20" i="1"/>
  <c r="W16" i="1"/>
  <c r="W21" i="1"/>
  <c r="W19" i="1"/>
  <c r="Q13" i="1"/>
  <c r="Q15" i="1"/>
  <c r="Q17" i="1"/>
  <c r="Q19" i="1"/>
  <c r="Q14" i="1"/>
  <c r="Q18" i="1"/>
  <c r="Q16" i="1"/>
  <c r="Q11" i="1"/>
  <c r="Q12" i="1"/>
  <c r="Y17" i="1" l="1"/>
  <c r="T11" i="1"/>
  <c r="R12" i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<sst xmlns="http://schemas.openxmlformats.org/spreadsheetml/2006/main" count="160" uniqueCount="101">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</sst>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O52" sqref="O47:X52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24.02409115</v>
      </c>
      <c r="M3">
        <v>0.01</v>
      </c>
      <c r="N3" t="s">
        <v>38</v>
      </c>
    </row>
    <row r="4" spans="1:35" x14ac:dyDescent="0.25">
      <c r="D4">
        <v>3.3333333329999999E-2</v>
      </c>
      <c r="E4">
        <v>12.00943938</v>
      </c>
      <c r="F4">
        <v>0.55156485980000003</v>
      </c>
      <c r="H4" s="11" t="s">
        <v>7</v>
      </c>
      <c r="I4" s="11"/>
      <c r="J4" s="11"/>
      <c r="K4" s="11"/>
      <c r="L4">
        <f>AA20</f>
        <v>7.2834809427713871</v>
      </c>
      <c r="M4">
        <f>AB20</f>
        <v>0.10452287090178777</v>
      </c>
      <c r="P4" t="s">
        <v>13</v>
      </c>
    </row>
    <row r="5" spans="1:35" x14ac:dyDescent="0.25">
      <c r="D5">
        <v>0.05</v>
      </c>
      <c r="E5">
        <v>-12.01465177</v>
      </c>
      <c r="F5">
        <v>0.58860671070000004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24.02409115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</v>
      </c>
      <c r="E10">
        <v>-9.6349106780000007</v>
      </c>
      <c r="F10">
        <v>0.64814130700000006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12.012045575</v>
      </c>
      <c r="AB10">
        <f>AB9</f>
        <v>0.01</v>
      </c>
      <c r="AE10" t="s">
        <v>65</v>
      </c>
      <c r="AH10">
        <f>L3</f>
        <v>24.02409115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1.1000000000000001</v>
      </c>
      <c r="E11">
        <v>-9.9568722059999999</v>
      </c>
      <c r="F11">
        <v>0.66244530469999996</v>
      </c>
      <c r="G11" t="s">
        <v>57</v>
      </c>
      <c r="H11">
        <f>M3</f>
        <v>0.01</v>
      </c>
      <c r="K11">
        <f>ABS(E11-E14)</f>
        <v>2.3005332039999997</v>
      </c>
      <c r="L11">
        <f>SQRT((H11^2)+(H11^2))</f>
        <v>1.4142135623730951E-2</v>
      </c>
      <c r="N11">
        <f>($L$4-$L$5)*(E11/$L$4)</f>
        <v>-9.1229725784204234</v>
      </c>
      <c r="O11">
        <f>SQRT(((E11/$L$4)*$M$4)^2+((E11/$L$4)*$M$5)^2+(($L$4-$L$5)*$H$11)^2+(((($L$5-$L$4)*E11)/($L$4^2))*$M$4)^2)</f>
        <v>0.20496519365141305</v>
      </c>
      <c r="Q11">
        <f>N11-N12</f>
        <v>-2.1078608725328936</v>
      </c>
      <c r="R11">
        <f>SQRT((O11^2)+(O12^2))</f>
        <v>0.26205199963675629</v>
      </c>
      <c r="T11" s="5">
        <f>ABS(AVERAGE(Q11:Q20))</f>
        <v>2.2078818676009018</v>
      </c>
      <c r="U11" s="5">
        <f>SQRT(((R11^2)+(R12^2)+(R13^2)+(R14^2)+(R15^2)+(R16^2)+(R17^2)+(R18^2)+(R19^2)+(R20^2))/($H$13-1))</f>
        <v>0.19852833236494813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1.3666666670000001</v>
      </c>
      <c r="E12">
        <v>-9.6515193850000003</v>
      </c>
      <c r="F12">
        <v>0.64487454030000002</v>
      </c>
      <c r="G12" t="s">
        <v>58</v>
      </c>
      <c r="H12">
        <f>L6</f>
        <v>4.1599999999999996E-3</v>
      </c>
      <c r="K12">
        <f>ABS(E14-E17)</f>
        <v>2.3603287770000003</v>
      </c>
      <c r="L12" s="1"/>
      <c r="N12">
        <f>($L$4-$L$5)*(E14/$L$4)</f>
        <v>-7.0151117058875299</v>
      </c>
      <c r="O12">
        <f>SQRT(((E14/$L$4)*$M$4)^2+((E14/$L$4)*$M$5)^2+(($L$4-$L$5)*$H$11)^2+(((($L$5-$L$4)*E14)/($L$4^2))*$M$4)^2)</f>
        <v>0.1632804945639903</v>
      </c>
      <c r="Q12">
        <f t="shared" ref="Q12:Q19" si="0">N12-N13</f>
        <v>-2.1626484967489814</v>
      </c>
      <c r="R12">
        <f t="shared" ref="R12:R19" si="1">SQRT((O12^2)+(O13^2))</f>
        <v>0.20430233903718453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1.85</v>
      </c>
      <c r="E13">
        <v>-7.3410378730000003</v>
      </c>
      <c r="F13">
        <v>0.64415564020000005</v>
      </c>
      <c r="G13" t="s">
        <v>39</v>
      </c>
      <c r="H13" s="4">
        <f>C39</f>
        <v>10</v>
      </c>
      <c r="K13">
        <f>ABS(E17-E20)</f>
        <v>2.4399363919999999</v>
      </c>
      <c r="L13" s="1"/>
      <c r="N13">
        <f>($L$4-$L$5)*(E17/$L$4)</f>
        <v>-4.8524632091385485</v>
      </c>
      <c r="O13">
        <f>SQRT(((E17/$L$4)*$M$4)^2+((E17/$L$4)*$M$5)^2+(($L$4-$L$5)*$H$11)^2+(((($L$5-$L$4)*E17)/($L$4^2))*$M$4)^2)</f>
        <v>0.12279627775711864</v>
      </c>
      <c r="Q13">
        <f t="shared" si="0"/>
        <v>-2.2355888814052003</v>
      </c>
      <c r="R13">
        <f t="shared" si="1"/>
        <v>0.15040830270667097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1.95</v>
      </c>
      <c r="E14">
        <v>-7.6563390020000002</v>
      </c>
      <c r="F14">
        <v>0.66507774770000005</v>
      </c>
      <c r="K14">
        <f>ABS(E20-E23)</f>
        <v>2.2773698188</v>
      </c>
      <c r="L14" s="1"/>
      <c r="N14">
        <f>($L$4-$L$5)*(E20/$L$4)</f>
        <v>-2.6168743277333482</v>
      </c>
      <c r="O14">
        <f>SQRT(((E20/$L$4)*$M$4)^2+((E20/$L$4)*$M$5)^2+(($L$4-$L$5)*$H$11)^2+(((($L$5-$L$4)*E20)/($L$4^2))*$M$4)^2)</f>
        <v>8.6854658436367915E-2</v>
      </c>
      <c r="Q14">
        <f t="shared" si="0"/>
        <v>-2.0866374477835379</v>
      </c>
      <c r="R14">
        <f t="shared" si="1"/>
        <v>0.1101096584026431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2.0120455750000001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2.233333333</v>
      </c>
      <c r="E15">
        <v>-7.364232973</v>
      </c>
      <c r="F15">
        <v>0.65750815250000005</v>
      </c>
      <c r="K15">
        <f>ABS(E26-E23)</f>
        <v>2.3934087542000002</v>
      </c>
      <c r="L15" s="1"/>
      <c r="N15">
        <f>($L$4-$L$5)*(E23/$L$4)</f>
        <v>-0.53023687994981017</v>
      </c>
      <c r="O15">
        <f>SQRT(((E23/$L$4)*$M$4)^2+((E23/$L$4)*$M$5)^2+(($L$4-$L$5)*$H$11)^2+(((($L$5-$L$4)*E23)/($L$4^2))*$M$4)^2)</f>
        <v>6.7678690748629408E-2</v>
      </c>
      <c r="Q15">
        <f t="shared" si="0"/>
        <v>-2.1929579873848577</v>
      </c>
      <c r="R15">
        <f t="shared" si="1"/>
        <v>0.10139770039213526</v>
      </c>
      <c r="T15">
        <f>E11*$AH$28</f>
        <v>-8.6513534056761152</v>
      </c>
      <c r="U15">
        <f>(SQRT(($M$3/E11)^2+($AI$28/$AH$28^2)))/100*T15</f>
        <v>-8.311659199461462E-3</v>
      </c>
      <c r="V15">
        <f>T15-T16</f>
        <v>-1.998893363048591</v>
      </c>
      <c r="W15">
        <f>SQRT(U15^2+U16^2)</f>
        <v>1.0484982966815787E-2</v>
      </c>
      <c r="Z15" t="s">
        <v>26</v>
      </c>
      <c r="AA15">
        <f>AA14/AA13</f>
        <v>1.6492176844262296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2.6666666669999999</v>
      </c>
      <c r="E16">
        <v>-4.9840181509999999</v>
      </c>
      <c r="F16">
        <v>0.66320649300000001</v>
      </c>
      <c r="K16">
        <f>ABS(E29-E26)</f>
        <v>2.3171101940000005</v>
      </c>
      <c r="L16" s="1"/>
      <c r="N16">
        <f>($L$4-$L$5)*(E26/$L$4)</f>
        <v>1.6627211074350474</v>
      </c>
      <c r="O16">
        <f>SQRT(((E26/$L$4)*$M$4)^2+((E26/$L$4)*$M$5)^2+(($L$4-$L$5)*$H$11)^2+(((($L$5-$L$4)*E26)/($L$4^2))*$M$4)^2)</f>
        <v>7.5505552533337641E-2</v>
      </c>
      <c r="Q16">
        <f t="shared" si="0"/>
        <v>-2.1230495203405479</v>
      </c>
      <c r="R16">
        <f t="shared" si="1"/>
        <v>0.12892638484888358</v>
      </c>
      <c r="T16">
        <f>E14*$AH$28</f>
        <v>-6.6524600426275242</v>
      </c>
      <c r="U16">
        <f>(SQRT(($M$3/E14)^2+($AI$28/$AH$28^2)))/100*T16</f>
        <v>-6.3914935004601905E-3</v>
      </c>
      <c r="V16">
        <f t="shared" ref="V16:V23" si="2">T16-T17</f>
        <v>-2.0508486983602339</v>
      </c>
      <c r="W16">
        <f t="shared" ref="W16:W23" si="3">SQRT(U16^2+U17^2)</f>
        <v>7.7718223300430236E-3</v>
      </c>
      <c r="X16" s="6" t="s">
        <v>83</v>
      </c>
      <c r="Y16" s="6" t="s">
        <v>84</v>
      </c>
      <c r="Z16" t="s">
        <v>27</v>
      </c>
      <c r="AA16">
        <f>ATAN(AA14/AA13)</f>
        <v>1.0257221797964149</v>
      </c>
      <c r="AB16">
        <f>(ABS(1/(1+AA15)))*AB15</f>
        <v>3.094015776680377E-3</v>
      </c>
      <c r="AG16" t="s">
        <v>69</v>
      </c>
      <c r="AH16">
        <f>AH10/2</f>
        <v>12.012045575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2.766666667</v>
      </c>
      <c r="E17">
        <v>-5.2960102249999998</v>
      </c>
      <c r="F17">
        <v>0.68079840150000004</v>
      </c>
      <c r="K17">
        <f>ABS(E32-E29)</f>
        <v>2.6822057279999996</v>
      </c>
      <c r="L17" s="1"/>
      <c r="N17">
        <f>($L$4-$L$5)*(E29/$L$4)</f>
        <v>3.7857706277755954</v>
      </c>
      <c r="O17">
        <f>SQRT(((E29/$L$4)*$M$4)^2+((E29/$L$4)*$M$5)^2+(($L$4-$L$5)*$H$11)^2+(((($L$5-$L$4)*E29)/($L$4^2))*$M$4)^2)</f>
        <v>0.10450322601163002</v>
      </c>
      <c r="Q17">
        <f t="shared" si="0"/>
        <v>-2.4575678787441682</v>
      </c>
      <c r="R17">
        <f t="shared" si="1"/>
        <v>0.18155987164448117</v>
      </c>
      <c r="T17">
        <f>E17*$AH$28</f>
        <v>-4.6016113442672903</v>
      </c>
      <c r="U17">
        <f>(SQRT(($M$3/E17)^2+($AI$28/$AH$28^2)))/100*T17</f>
        <v>-4.421541944088116E-3</v>
      </c>
      <c r="V17">
        <f t="shared" si="2"/>
        <v>-2.1200183730230249</v>
      </c>
      <c r="W17">
        <f t="shared" si="3"/>
        <v>5.0240571025734907E-3</v>
      </c>
      <c r="X17" s="5">
        <f>ABS(AVERAGE(V15:V24))</f>
        <v>2.09374369487657</v>
      </c>
      <c r="Y17" s="5">
        <f>SQRT(((W15^2)+(W16^2)+(W17^2)+(W18^2)+(W19^2)+(W20^2)+(W21^2)+(W22^2)+(W23^2)+(W24^2))/($H$13-1))</f>
        <v>7.4915474209236929E-3</v>
      </c>
      <c r="Z17" t="s">
        <v>28</v>
      </c>
      <c r="AA17">
        <f>SQRT((AA14^2)+(AA13^2))</f>
        <v>2.3530251583604205</v>
      </c>
      <c r="AB17">
        <f>SQRT(((ABS(AA13*(AA13^2+AA14^2)))*AB13)^2+((ABS(AA14*(AA13^2+AA14^2)))*AB14)^2)</f>
        <v>0.11140147856855755</v>
      </c>
      <c r="AG17" t="s">
        <v>70</v>
      </c>
      <c r="AH17">
        <f>(AH16)-AH15</f>
        <v>2.0120455750000001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3.0333333329999999</v>
      </c>
      <c r="E18">
        <v>-5.0172355639999999</v>
      </c>
      <c r="F18">
        <v>0.65667295969999995</v>
      </c>
      <c r="K18">
        <f>ABS(E35-E32)</f>
        <v>2.2439938239999995</v>
      </c>
      <c r="N18">
        <f>($L$4-$L$5)*(E32/$L$4)</f>
        <v>6.2433385065197635</v>
      </c>
      <c r="O18">
        <f>SQRT(((E32/$L$4)*$M$4)^2+((E32/$L$4)*$M$5)^2+(($L$4-$L$5)*$H$11)^2+(((($L$5-$L$4)*E32)/($L$4^2))*$M$4)^2)</f>
        <v>0.14846906325804934</v>
      </c>
      <c r="Q18">
        <f t="shared" si="0"/>
        <v>-2.0560567313659428</v>
      </c>
      <c r="R18">
        <f t="shared" si="1"/>
        <v>0.23995605729536498</v>
      </c>
      <c r="T18">
        <f>E20*$AH$28</f>
        <v>-2.4815929712442655</v>
      </c>
      <c r="U18">
        <f>(SQRT(($M$3/E20)^2+($AI$28/$AH$28^2)))/100*T18</f>
        <v>-2.3856061298103293E-3</v>
      </c>
      <c r="V18">
        <f t="shared" si="2"/>
        <v>-1.9787670997712286</v>
      </c>
      <c r="W18">
        <f t="shared" si="3"/>
        <v>2.4355716698616268E-3</v>
      </c>
      <c r="Z18" t="s">
        <v>29</v>
      </c>
      <c r="AA18">
        <f>AA17/AA14</f>
        <v>1.1694691152114784</v>
      </c>
      <c r="AB18">
        <f>(((AB17/AA17)*100+(AB14/AA14)*100)/100)*AA18</f>
        <v>6.1179613051594181E-2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3.5333333329999999</v>
      </c>
      <c r="E19">
        <v>-2.5573179779999999</v>
      </c>
      <c r="F19">
        <v>0.67207645169999997</v>
      </c>
      <c r="K19">
        <f>ABS(E38-E35)</f>
        <v>2.6723842840000014</v>
      </c>
      <c r="N19">
        <f>($L$4-$L$5)*(E35/$L$4)</f>
        <v>8.2993952378857063</v>
      </c>
      <c r="O19">
        <f>SQRT(((E35/$L$4)*$M$4)^2+((E35/$L$4)*$M$5)^2+(($L$4-$L$5)*$H$11)^2+(((($L$5-$L$4)*E35)/($L$4^2))*$M$4)^2)</f>
        <v>0.18850954004509646</v>
      </c>
      <c r="Q19">
        <f t="shared" si="0"/>
        <v>-2.448568992101988</v>
      </c>
      <c r="R19">
        <f t="shared" si="1"/>
        <v>0.30350880603174868</v>
      </c>
      <c r="T19">
        <f>E23*$AH$28</f>
        <v>-0.50282587147303681</v>
      </c>
      <c r="U19">
        <f>(SQRT(($M$3/E23)^2+($AI$28/$AH$28^2)))/100*T19</f>
        <v>-4.908082644413561E-4</v>
      </c>
      <c r="V19">
        <f t="shared" si="2"/>
        <v>-2.0795913162715545</v>
      </c>
      <c r="W19">
        <f t="shared" si="3"/>
        <v>1.594670524806567E-3</v>
      </c>
      <c r="Z19" t="s">
        <v>30</v>
      </c>
      <c r="AA19">
        <f>1/AA15</f>
        <v>0.60634809427713876</v>
      </c>
      <c r="AB19">
        <f>AB15</f>
        <v>8.1967213114754103E-3</v>
      </c>
      <c r="AG19" t="s">
        <v>72</v>
      </c>
      <c r="AH19">
        <f>AH17/AH18</f>
        <v>0.83835232291666673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3.6333333329999999</v>
      </c>
      <c r="E20">
        <v>-2.856073833</v>
      </c>
      <c r="F20">
        <v>0.67634756409999996</v>
      </c>
      <c r="K20">
        <f>ABS(E41-E38)</f>
        <v>11.730398770000001</v>
      </c>
      <c r="N20">
        <f>($L$4-$L$5)*(E38/$L$4)</f>
        <v>10.747964229987694</v>
      </c>
      <c r="O20">
        <f>SQRT(((E38/$L$4)*$M$4)^2+((E38/$L$4)*$M$5)^2+(($L$4-$L$5)*$H$11)^2+(((($L$5-$L$4)*E38)/($L$4^2))*$M$4)^2)</f>
        <v>0.23786918390326187</v>
      </c>
      <c r="T20">
        <f>E26*$AH$28</f>
        <v>1.5767654447985178</v>
      </c>
      <c r="U20">
        <f>(SQRT(($M$3/E26)^2+($AI$28/$AH$28^2)))/100*T20</f>
        <v>1.5172611279021539E-3</v>
      </c>
      <c r="V20">
        <f t="shared" si="2"/>
        <v>-2.0132968218783569</v>
      </c>
      <c r="W20">
        <f t="shared" si="3"/>
        <v>3.7689009694337277E-3</v>
      </c>
      <c r="Z20" t="s">
        <v>31</v>
      </c>
      <c r="AA20">
        <f>AA10*AA19</f>
        <v>7.2834809427713871</v>
      </c>
      <c r="AB20">
        <f>(((AB10/AA10)*100+(AB19/AA19)*100)/100)*AA20</f>
        <v>0.10452287090178777</v>
      </c>
      <c r="AG20" t="s">
        <v>73</v>
      </c>
      <c r="AH20">
        <f>ATAN(AH19)</f>
        <v>0.69769300090507014</v>
      </c>
      <c r="AI20">
        <f>(ABS(1/(1+AH19)))*AI19</f>
        <v>2.2665223715419118E-3</v>
      </c>
    </row>
    <row r="21" spans="2:35" x14ac:dyDescent="0.25">
      <c r="B21" s="9" t="s">
        <v>56</v>
      </c>
      <c r="C21">
        <v>4</v>
      </c>
      <c r="D21">
        <v>3.8833333329999999</v>
      </c>
      <c r="E21">
        <v>-2.5771828800000001</v>
      </c>
      <c r="F21">
        <v>0.68873801889999997</v>
      </c>
      <c r="T21">
        <f>E29*$AH$28</f>
        <v>3.5900622666768749</v>
      </c>
      <c r="U21">
        <f>(SQRT(($M$3/E29)^2+($AI$28/$AH$28^2)))/100*T21</f>
        <v>3.4500048097293396E-3</v>
      </c>
      <c r="V21">
        <f t="shared" si="2"/>
        <v>-2.3305219932092376</v>
      </c>
      <c r="W21">
        <f t="shared" si="3"/>
        <v>6.6529076537392923E-3</v>
      </c>
      <c r="Z21" t="s">
        <v>32</v>
      </c>
      <c r="AA21">
        <f>AA10*AA18</f>
        <v>14.047716310475206</v>
      </c>
      <c r="AB21">
        <f>(((AB10/AA10)*100+(AB18/AA18)*100)/100)*AA21</f>
        <v>0.74658699138872897</v>
      </c>
    </row>
    <row r="22" spans="2:35" x14ac:dyDescent="0.25">
      <c r="B22" s="8" t="s">
        <v>54</v>
      </c>
      <c r="C22">
        <v>5</v>
      </c>
      <c r="D22">
        <v>4.3333333329999997</v>
      </c>
      <c r="E22">
        <v>-0.26669079569999998</v>
      </c>
      <c r="F22">
        <v>0.69133874579999999</v>
      </c>
      <c r="T22">
        <f>E32*$AH$28</f>
        <v>5.9205842598861125</v>
      </c>
      <c r="U22">
        <f>(SQRT(($M$3/E32)^2+($AI$28/$AH$28^2)))/100*T22</f>
        <v>5.6884661431731562E-3</v>
      </c>
      <c r="V22">
        <f t="shared" si="2"/>
        <v>-1.9497672773062167</v>
      </c>
      <c r="W22">
        <f t="shared" si="3"/>
        <v>9.4622173981753262E-3</v>
      </c>
      <c r="AE22">
        <v>2</v>
      </c>
      <c r="AG22" t="s">
        <v>74</v>
      </c>
      <c r="AH22">
        <f>AH18/AH17</f>
        <v>1.1928159231681419</v>
      </c>
      <c r="AI22">
        <f>SQRT((AI17*(AH18/(AH17^2)))^2)</f>
        <v>5.9283742773477777E-3</v>
      </c>
    </row>
    <row r="23" spans="2:35" x14ac:dyDescent="0.25">
      <c r="B23" s="5" t="s">
        <v>55</v>
      </c>
      <c r="C23">
        <v>5</v>
      </c>
      <c r="D23">
        <v>4.4166666670000003</v>
      </c>
      <c r="E23">
        <v>-0.57870401419999995</v>
      </c>
      <c r="F23">
        <v>0.70229140030000003</v>
      </c>
      <c r="T23">
        <f>E35*$AH$28</f>
        <v>7.8703515371923292</v>
      </c>
      <c r="U23">
        <f>(SQRT(($M$3/E35)^2+($AI$28/$AH$28^2)))/100*T23</f>
        <v>7.5614093281811262E-3</v>
      </c>
      <c r="V23">
        <f t="shared" si="2"/>
        <v>-2.321988311020684</v>
      </c>
      <c r="W23">
        <f t="shared" si="3"/>
        <v>1.2371659897799146E-2</v>
      </c>
      <c r="AA23" t="s">
        <v>11</v>
      </c>
      <c r="AB23" t="s">
        <v>4</v>
      </c>
      <c r="AG23" t="s">
        <v>31</v>
      </c>
      <c r="AH23">
        <f>AH22*AH16</f>
        <v>14.328159231681418</v>
      </c>
      <c r="AI23">
        <f>((SQRT((((AI19/AH19)*100)^2)+(((AI16/AH16)*100)^2)))/100)*AH23</f>
        <v>7.2203988600691188E-2</v>
      </c>
    </row>
    <row r="24" spans="2:35" x14ac:dyDescent="0.25">
      <c r="B24" s="9" t="s">
        <v>56</v>
      </c>
      <c r="C24">
        <v>5</v>
      </c>
      <c r="D24">
        <v>4.6833333330000002</v>
      </c>
      <c r="E24">
        <v>-0.2999293536</v>
      </c>
      <c r="F24">
        <v>0.67816595850000005</v>
      </c>
      <c r="T24">
        <f>E38*$AH$28</f>
        <v>10.192339848213013</v>
      </c>
      <c r="U24">
        <f>(SQRT(($M$3/E38)^2+($AI$28/$AH$28^2)))/100*T24</f>
        <v>9.7919894607024077E-3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13.728159231681419</v>
      </c>
      <c r="AI24">
        <f>AI23</f>
        <v>7.2203988600691188E-2</v>
      </c>
    </row>
    <row r="25" spans="2:35" x14ac:dyDescent="0.25">
      <c r="B25" s="8" t="s">
        <v>54</v>
      </c>
      <c r="C25">
        <v>6</v>
      </c>
      <c r="D25">
        <v>5.1833333330000002</v>
      </c>
      <c r="E25">
        <v>2.1101409680000001</v>
      </c>
      <c r="F25">
        <v>0.6771298966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6.6734809427713868</v>
      </c>
      <c r="AB25">
        <f>SQRT((AB20^2)+(AB24^2))</f>
        <v>0.10452287090178777</v>
      </c>
      <c r="AG25" t="s">
        <v>76</v>
      </c>
      <c r="AH25">
        <f>AH22*AH24</f>
        <v>16.375166927337322</v>
      </c>
      <c r="AI25">
        <f>((SQRT((((AI22/AH22)*100)^2)+(((AI24/AH24)*100)^2)))/100)*AH25</f>
        <v>0.11849610167687101</v>
      </c>
    </row>
    <row r="26" spans="2:35" x14ac:dyDescent="0.25">
      <c r="B26" s="5" t="s">
        <v>55</v>
      </c>
      <c r="C26">
        <v>6</v>
      </c>
      <c r="D26">
        <v>5.2833333329999999</v>
      </c>
      <c r="E26">
        <v>1.81470474</v>
      </c>
      <c r="F26">
        <v>0.68139043690000001</v>
      </c>
      <c r="J26">
        <f>D10/4</f>
        <v>0.25</v>
      </c>
      <c r="K26">
        <f>J26-J27</f>
        <v>-9.1666666750000014E-2</v>
      </c>
      <c r="M26">
        <v>1</v>
      </c>
      <c r="N26">
        <f>ABS(K26)</f>
        <v>9.1666666750000014E-2</v>
      </c>
      <c r="O26">
        <f>ABS(K27)</f>
        <v>0.12083333325000001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5.55</v>
      </c>
      <c r="E27">
        <v>2.1167590770000002</v>
      </c>
      <c r="F27">
        <v>0.67046949850000004</v>
      </c>
      <c r="J27">
        <f>D12/4</f>
        <v>0.34166666675000001</v>
      </c>
      <c r="K27">
        <f t="shared" ref="K27:K45" si="4">J27-J28</f>
        <v>-0.12083333325000001</v>
      </c>
      <c r="M27">
        <v>2</v>
      </c>
      <c r="N27">
        <f>ABS(K28)</f>
        <v>9.5833333249999986E-2</v>
      </c>
      <c r="O27">
        <f>ABS(K29)</f>
        <v>0.10833333349999996</v>
      </c>
      <c r="P27" t="s">
        <v>85</v>
      </c>
      <c r="AE27">
        <v>3</v>
      </c>
      <c r="AG27" t="s">
        <v>77</v>
      </c>
      <c r="AH27">
        <f>AH24-((3/2)*AH9)</f>
        <v>11.92815923168142</v>
      </c>
      <c r="AI27">
        <f>AI24</f>
        <v>7.2203988600691188E-2</v>
      </c>
    </row>
    <row r="28" spans="2:35" x14ac:dyDescent="0.25">
      <c r="B28" s="8" t="s">
        <v>54</v>
      </c>
      <c r="C28">
        <v>7</v>
      </c>
      <c r="D28">
        <v>5.983333333</v>
      </c>
      <c r="E28">
        <v>4.4371888989999997</v>
      </c>
      <c r="F28">
        <v>0.66639925529999999</v>
      </c>
      <c r="J28">
        <f>D13/4</f>
        <v>0.46250000000000002</v>
      </c>
      <c r="K28">
        <f t="shared" si="4"/>
        <v>-9.5833333249999986E-2</v>
      </c>
      <c r="M28">
        <v>3</v>
      </c>
      <c r="N28">
        <f>ABS(K30)</f>
        <v>9.1666666499999994E-2</v>
      </c>
      <c r="O28">
        <f>ABS(K31)</f>
        <v>0.125</v>
      </c>
      <c r="P28">
        <f>H13</f>
        <v>10</v>
      </c>
      <c r="AG28" t="s">
        <v>78</v>
      </c>
      <c r="AH28">
        <f>AH27/AH24</f>
        <v>0.86888263971720148</v>
      </c>
      <c r="AI28">
        <f>SQRT((AI27/AH24)^2+((AH27*AI24/(AH24^2))^2))</f>
        <v>6.9675826037023676E-3</v>
      </c>
    </row>
    <row r="29" spans="2:35" x14ac:dyDescent="0.25">
      <c r="B29" s="5" t="s">
        <v>55</v>
      </c>
      <c r="C29">
        <v>7</v>
      </c>
      <c r="D29">
        <v>6.1</v>
      </c>
      <c r="E29">
        <v>4.1318149340000003</v>
      </c>
      <c r="F29">
        <v>0.67733076569999995</v>
      </c>
      <c r="J29">
        <f>D15/4</f>
        <v>0.55833333325000001</v>
      </c>
      <c r="K29">
        <f t="shared" si="4"/>
        <v>-0.10833333349999996</v>
      </c>
      <c r="M29">
        <v>4</v>
      </c>
      <c r="N29">
        <f>ABS(K32)</f>
        <v>8.7500000000000022E-2</v>
      </c>
      <c r="O29">
        <f>ABS(K33)</f>
        <v>0.11249999999999993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6.3666666669999996</v>
      </c>
      <c r="E30">
        <v>4.4139726540000002</v>
      </c>
      <c r="F30">
        <v>0.67311251360000002</v>
      </c>
      <c r="J30">
        <f>D16/4</f>
        <v>0.66666666674999997</v>
      </c>
      <c r="K30">
        <f t="shared" si="4"/>
        <v>-9.1666666499999994E-2</v>
      </c>
      <c r="M30">
        <v>5</v>
      </c>
      <c r="N30">
        <f>ABS(K34)</f>
        <v>8.7500000000000133E-2</v>
      </c>
      <c r="O30">
        <f>ABS(K35)</f>
        <v>0.125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6.8666666669999996</v>
      </c>
      <c r="E31">
        <v>7.1160961440000001</v>
      </c>
      <c r="F31">
        <v>0.64790872160000001</v>
      </c>
      <c r="J31">
        <f>D18/4</f>
        <v>0.75833333324999996</v>
      </c>
      <c r="K31">
        <f t="shared" si="4"/>
        <v>-0.125</v>
      </c>
      <c r="M31">
        <v>6</v>
      </c>
      <c r="N31">
        <f>ABS(K36)</f>
        <v>9.1666666749999903E-2</v>
      </c>
      <c r="O31">
        <f>ABS(K37)</f>
        <v>0.10833333325000005</v>
      </c>
      <c r="R31" s="6" t="s">
        <v>17</v>
      </c>
      <c r="S31" s="5">
        <f>SUM(N26:O36)</f>
        <v>1.9833333332500001</v>
      </c>
      <c r="T31" s="5">
        <f>SQRT((P26^2)*10)</f>
        <v>1.8604085572798249E-2</v>
      </c>
      <c r="V31" s="6" t="s">
        <v>14</v>
      </c>
      <c r="W31" s="5">
        <f>AVERAGE(N26:N36)</f>
        <v>9.2916666650000021E-2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6.9666666670000001</v>
      </c>
      <c r="E32">
        <v>6.8140206619999999</v>
      </c>
      <c r="F32">
        <v>0.65219040610000001</v>
      </c>
      <c r="J32">
        <f>D19/4</f>
        <v>0.88333333324999996</v>
      </c>
      <c r="K32">
        <f t="shared" si="4"/>
        <v>-8.7500000000000022E-2</v>
      </c>
      <c r="M32">
        <v>7</v>
      </c>
      <c r="N32">
        <f>ABS(K38)</f>
        <v>9.5833333499999895E-2</v>
      </c>
      <c r="O32">
        <f>ABS(K39)</f>
        <v>0.125</v>
      </c>
      <c r="R32" s="6" t="s">
        <v>19</v>
      </c>
      <c r="S32" s="5">
        <f>H13/S31</f>
        <v>5.0420168069345381</v>
      </c>
      <c r="T32" s="5">
        <f>(H13/(S31^2))*T31</f>
        <v>4.7295182591414318E-2</v>
      </c>
      <c r="V32" s="6" t="s">
        <v>16</v>
      </c>
      <c r="W32" s="5">
        <f>AVERAGE(O26:O35)</f>
        <v>0.11712962963888887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7.233333333</v>
      </c>
      <c r="E33">
        <v>7.0629715400000004</v>
      </c>
      <c r="F33">
        <v>0.6447582476</v>
      </c>
      <c r="J33">
        <f>D21/4</f>
        <v>0.97083333324999999</v>
      </c>
      <c r="K33">
        <f t="shared" si="4"/>
        <v>-0.11249999999999993</v>
      </c>
      <c r="M33">
        <v>8</v>
      </c>
      <c r="N33">
        <f>ABS(K40)</f>
        <v>9.1666666500000105E-2</v>
      </c>
      <c r="O33">
        <f>ABS(K41)</f>
        <v>0.10833333350000007</v>
      </c>
      <c r="P33" s="3"/>
      <c r="Q33" s="3"/>
    </row>
    <row r="34" spans="2:42" x14ac:dyDescent="0.25">
      <c r="B34" s="8" t="s">
        <v>54</v>
      </c>
      <c r="C34">
        <v>9</v>
      </c>
      <c r="D34">
        <v>7.6666666670000003</v>
      </c>
      <c r="E34">
        <v>9.4198855419999994</v>
      </c>
      <c r="F34">
        <v>0.63061283079999997</v>
      </c>
      <c r="J34">
        <f>D22/4</f>
        <v>1.0833333332499999</v>
      </c>
      <c r="K34">
        <f t="shared" si="4"/>
        <v>-8.7500000000000133E-2</v>
      </c>
      <c r="M34">
        <v>9</v>
      </c>
      <c r="N34">
        <f>ABS(K42)</f>
        <v>8.7500000000000133E-2</v>
      </c>
      <c r="O34">
        <f>ABS(K43)</f>
        <v>0.12083333324999979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7.7833333329999999</v>
      </c>
      <c r="E35">
        <v>9.0580144859999994</v>
      </c>
      <c r="F35">
        <v>0.62180630449999996</v>
      </c>
      <c r="J35">
        <f>D24/4</f>
        <v>1.1708333332500001</v>
      </c>
      <c r="K35">
        <f t="shared" si="4"/>
        <v>-0.125</v>
      </c>
      <c r="M35">
        <v>10</v>
      </c>
      <c r="N35">
        <f>ABS(K44)</f>
        <v>0.10833333325000005</v>
      </c>
      <c r="P35" s="3"/>
      <c r="Q35" s="3"/>
    </row>
    <row r="36" spans="2:42" x14ac:dyDescent="0.25">
      <c r="B36" s="9" t="s">
        <v>56</v>
      </c>
      <c r="C36">
        <v>9</v>
      </c>
      <c r="D36">
        <v>8.0166666670000009</v>
      </c>
      <c r="E36">
        <v>9.3767409629999996</v>
      </c>
      <c r="F36">
        <v>0.63406989459999996</v>
      </c>
      <c r="J36">
        <f>D25/4</f>
        <v>1.2958333332500001</v>
      </c>
      <c r="K36">
        <f t="shared" si="4"/>
        <v>-9.1666666749999903E-2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8.5</v>
      </c>
      <c r="E37">
        <v>12.0025236</v>
      </c>
      <c r="F37">
        <v>0.61242888689999997</v>
      </c>
      <c r="J37">
        <f>D27/4</f>
        <v>1.3875</v>
      </c>
      <c r="K37">
        <f t="shared" si="4"/>
        <v>-0.10833333325000005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8.6</v>
      </c>
      <c r="E38">
        <v>11.730398770000001</v>
      </c>
      <c r="F38">
        <v>0.63985281159999996</v>
      </c>
      <c r="J38">
        <f>D28/4</f>
        <v>1.49583333325</v>
      </c>
      <c r="K38">
        <f t="shared" si="4"/>
        <v>-9.5833333499999895E-2</v>
      </c>
      <c r="Q38">
        <f>V15</f>
        <v>-1.998893363048591</v>
      </c>
      <c r="R38">
        <f t="shared" ref="Q38:R47" si="5">W15</f>
        <v>1.0484982966815787E-2</v>
      </c>
      <c r="S38">
        <f>D13/4-D10/4</f>
        <v>0.21250000000000002</v>
      </c>
      <c r="T38">
        <f>$P$26</f>
        <v>5.8831284194720748E-3</v>
      </c>
      <c r="V38">
        <f>Q38/S38</f>
        <v>-9.4065570025816037</v>
      </c>
      <c r="W38">
        <f>SQRT(((1/S38)*R38)^2+((Q38/(S38^2))*T38)^2)</f>
        <v>0.26505643998113215</v>
      </c>
      <c r="Y38" s="6" t="s">
        <v>94</v>
      </c>
      <c r="Z38" s="6"/>
      <c r="AA38" s="5">
        <f>AVERAGE(V38:V47)</f>
        <v>-10.047838833939361</v>
      </c>
      <c r="AB38" s="13">
        <f>SQRT(SUM(W38^2+W39^2+W40^2+W41^2+W42^2+W43^2+W44^2+W45^2+W46^2+W47^2)/(H13^2))</f>
        <v>8.6021614266051386E-2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8.9333333330000002</v>
      </c>
      <c r="E39">
        <v>11.99927798</v>
      </c>
      <c r="F39">
        <v>0.63567684769999999</v>
      </c>
      <c r="J39">
        <f>D30/4</f>
        <v>1.5916666667499999</v>
      </c>
      <c r="K39">
        <f t="shared" si="4"/>
        <v>-0.125</v>
      </c>
      <c r="Q39">
        <f t="shared" si="5"/>
        <v>-2.0508486983602339</v>
      </c>
      <c r="R39">
        <f t="shared" si="5"/>
        <v>7.7718223300430236E-3</v>
      </c>
      <c r="S39">
        <f>D16/4-D13/4</f>
        <v>0.20416666674999995</v>
      </c>
      <c r="T39">
        <f t="shared" ref="T39:T47" si="6">$P$26</f>
        <v>5.8831284194720748E-3</v>
      </c>
      <c r="V39">
        <f t="shared" ref="V39:V47" si="7">Q39/S39</f>
        <v>-10.044973212358302</v>
      </c>
      <c r="W39">
        <f t="shared" ref="W39:W47" si="8">SQRT(((1/S39)*R39)^2+((Q39/(S39^2))*T39)^2)</f>
        <v>0.29194149041315226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1.7166666667499999</v>
      </c>
      <c r="K40">
        <f t="shared" si="4"/>
        <v>-9.1666666500000105E-2</v>
      </c>
      <c r="Q40">
        <f t="shared" si="5"/>
        <v>-2.1200183730230249</v>
      </c>
      <c r="R40">
        <f t="shared" si="5"/>
        <v>5.0240571025734907E-3</v>
      </c>
      <c r="S40">
        <f>D19/4-D16/4</f>
        <v>0.21666666649999999</v>
      </c>
      <c r="T40">
        <f t="shared" si="6"/>
        <v>5.8831284194720748E-3</v>
      </c>
      <c r="V40">
        <f t="shared" si="7"/>
        <v>-9.7847001907098843</v>
      </c>
      <c r="W40">
        <f t="shared" si="8"/>
        <v>0.26669295532758081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1.80833333325</v>
      </c>
      <c r="K41">
        <f t="shared" si="4"/>
        <v>-0.10833333350000007</v>
      </c>
      <c r="Q41">
        <f t="shared" si="5"/>
        <v>-1.9787670997712286</v>
      </c>
      <c r="R41">
        <f t="shared" si="5"/>
        <v>2.4355716698616268E-3</v>
      </c>
      <c r="S41">
        <f>D22/4-D19/4</f>
        <v>0.19999999999999996</v>
      </c>
      <c r="T41">
        <f t="shared" si="6"/>
        <v>5.8831284194720748E-3</v>
      </c>
      <c r="V41">
        <f t="shared" si="7"/>
        <v>-9.893835498856145</v>
      </c>
      <c r="W41">
        <f t="shared" si="8"/>
        <v>0.29128819462597572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1.9166666667500001</v>
      </c>
      <c r="K42">
        <f t="shared" si="4"/>
        <v>-8.7500000000000133E-2</v>
      </c>
      <c r="Q42">
        <f t="shared" si="5"/>
        <v>-2.0795913162715545</v>
      </c>
      <c r="R42">
        <f t="shared" si="5"/>
        <v>1.594670524806567E-3</v>
      </c>
      <c r="S42">
        <f>D25/4-D22/4</f>
        <v>0.21250000000000013</v>
      </c>
      <c r="T42">
        <f t="shared" si="6"/>
        <v>5.8831284194720748E-3</v>
      </c>
      <c r="V42">
        <f t="shared" si="7"/>
        <v>-9.7863120765720151</v>
      </c>
      <c r="W42">
        <f t="shared" si="8"/>
        <v>0.27104099205589294</v>
      </c>
      <c r="Y42" s="14" t="s">
        <v>96</v>
      </c>
      <c r="Z42" s="14"/>
      <c r="AA42" s="12">
        <f>ABS($X$17*100)</f>
        <v>209.37436948765699</v>
      </c>
      <c r="AB42" s="12">
        <f>$Y$17</f>
        <v>7.4915474209236929E-3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2.0041666667500002</v>
      </c>
      <c r="K43">
        <f t="shared" si="4"/>
        <v>-0.12083333324999979</v>
      </c>
      <c r="Q43">
        <f t="shared" si="5"/>
        <v>-2.0132968218783569</v>
      </c>
      <c r="R43">
        <f t="shared" si="5"/>
        <v>3.7689009694337277E-3</v>
      </c>
      <c r="S43">
        <f>D28/4-D25/4</f>
        <v>0.19999999999999996</v>
      </c>
      <c r="T43">
        <f t="shared" si="6"/>
        <v>5.8831284194720748E-3</v>
      </c>
      <c r="V43">
        <f t="shared" si="7"/>
        <v>-10.066484109391787</v>
      </c>
      <c r="W43">
        <f t="shared" si="8"/>
        <v>0.29671111779371739</v>
      </c>
      <c r="Y43" s="14" t="s">
        <v>97</v>
      </c>
      <c r="Z43" s="14"/>
      <c r="AA43" s="12">
        <f>ABS($W$31)</f>
        <v>9.2916666650000021E-2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2.125</v>
      </c>
      <c r="K44">
        <f t="shared" si="4"/>
        <v>-0.10833333325000005</v>
      </c>
      <c r="Q44">
        <f t="shared" si="5"/>
        <v>-2.3305219932092376</v>
      </c>
      <c r="R44">
        <f t="shared" si="5"/>
        <v>6.6529076537392923E-3</v>
      </c>
      <c r="S44">
        <f>D31/4-D28/4</f>
        <v>0.2208333334999999</v>
      </c>
      <c r="T44">
        <f t="shared" si="6"/>
        <v>5.8831284194720748E-3</v>
      </c>
      <c r="V44">
        <f t="shared" si="7"/>
        <v>-10.553307131095943</v>
      </c>
      <c r="W44">
        <f t="shared" si="8"/>
        <v>0.28275573554693789</v>
      </c>
      <c r="Y44" s="14" t="s">
        <v>98</v>
      </c>
      <c r="Z44" s="14"/>
      <c r="AA44" s="12">
        <f>ABS($W$32)</f>
        <v>0.11712962963888887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2.2333333332500001</v>
      </c>
      <c r="K45">
        <f t="shared" si="4"/>
        <v>2.2333333332500001</v>
      </c>
      <c r="Q45">
        <f t="shared" si="5"/>
        <v>-1.9497672773062167</v>
      </c>
      <c r="R45">
        <f t="shared" si="5"/>
        <v>9.4622173981753262E-3</v>
      </c>
      <c r="S45">
        <f>D34/4-D31/4</f>
        <v>0.20000000000000018</v>
      </c>
      <c r="T45">
        <f t="shared" si="6"/>
        <v>5.8831284194720748E-3</v>
      </c>
      <c r="V45">
        <f t="shared" si="7"/>
        <v>-9.7488363865310745</v>
      </c>
      <c r="W45">
        <f t="shared" si="8"/>
        <v>0.29064477721150855</v>
      </c>
      <c r="Y45" s="14" t="s">
        <v>99</v>
      </c>
      <c r="Z45" s="14"/>
      <c r="AA45" s="5">
        <f>ABS($S$31)</f>
        <v>1.9833333332500001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-2.321988311020684</v>
      </c>
      <c r="R46">
        <f t="shared" si="5"/>
        <v>1.2371659897799146E-2</v>
      </c>
      <c r="S46">
        <f>D37/4-D34/4</f>
        <v>0.20833333324999992</v>
      </c>
      <c r="T46">
        <f t="shared" si="6"/>
        <v>5.8831284194720748E-3</v>
      </c>
      <c r="V46">
        <f t="shared" si="7"/>
        <v>-11.145543897357506</v>
      </c>
      <c r="W46">
        <f t="shared" si="8"/>
        <v>0.32029239429267259</v>
      </c>
      <c r="Y46" s="14" t="s">
        <v>100</v>
      </c>
      <c r="Z46" s="14"/>
      <c r="AA46" s="5">
        <f>ABS($S$32)</f>
        <v>5.0420168069345381</v>
      </c>
      <c r="AB46" s="5">
        <f>$T$32</f>
        <v>4.7295182591414318E-2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10.047838833939361</v>
      </c>
      <c r="AB47" s="5">
        <f>$AB$38</f>
        <v>8.6021614266051386E-2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2019-09-04T11:21:11Z</dcterms:modified>
</cp:coreProperties>
</file>