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B04840F8-3B5B-48E9-A799-055F2499123C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R45" i="1"/>
  <c r="W45" i="1" s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W39" i="1"/>
  <c r="T39" i="1"/>
  <c r="S39" i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V38" i="1"/>
  <c r="AA38" i="1" s="1"/>
  <c r="AA47" i="1" s="1"/>
  <c r="S32" i="1"/>
  <c r="AA46" i="1" s="1"/>
  <c r="AA45" i="1"/>
  <c r="X17" i="1"/>
  <c r="T11" i="1"/>
  <c r="H13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19" i="1" l="1"/>
  <c r="T24" i="1"/>
  <c r="T17" i="1"/>
  <c r="T18" i="1"/>
  <c r="U18" i="1" s="1"/>
  <c r="T16" i="1"/>
  <c r="U16" i="1" s="1"/>
  <c r="T15" i="1"/>
  <c r="V15" i="1" s="1"/>
  <c r="T22" i="1"/>
  <c r="T20" i="1"/>
  <c r="U20" i="1" s="1"/>
  <c r="T23" i="1"/>
  <c r="T21" i="1"/>
  <c r="U21" i="1" s="1"/>
  <c r="AI25" i="1"/>
  <c r="AA25" i="1"/>
  <c r="L4" i="1"/>
  <c r="AB20" i="1"/>
  <c r="V21" i="1" l="1"/>
  <c r="W20" i="1"/>
  <c r="U15" i="1"/>
  <c r="W15" i="1" s="1"/>
  <c r="U19" i="1"/>
  <c r="W19" i="1" s="1"/>
  <c r="V19" i="1"/>
  <c r="W18" i="1"/>
  <c r="V23" i="1"/>
  <c r="V20" i="1"/>
  <c r="U22" i="1"/>
  <c r="V22" i="1"/>
  <c r="U23" i="1"/>
  <c r="W23" i="1" s="1"/>
  <c r="U24" i="1"/>
  <c r="U17" i="1"/>
  <c r="W17" i="1" s="1"/>
  <c r="V17" i="1"/>
  <c r="V16" i="1"/>
  <c r="V18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16" i="1" l="1"/>
  <c r="W22" i="1"/>
  <c r="W21" i="1"/>
  <c r="Y17" i="1" s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<sst xmlns="http://schemas.openxmlformats.org/spreadsheetml/2006/main" count="160" uniqueCount="101">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</sst>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O51" sqref="O47:W51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23.915707279999999</v>
      </c>
      <c r="M3">
        <v>0.01</v>
      </c>
      <c r="N3" t="s">
        <v>38</v>
      </c>
    </row>
    <row r="4" spans="1:35" x14ac:dyDescent="0.25">
      <c r="D4">
        <v>3.3333333329999999E-2</v>
      </c>
      <c r="E4">
        <v>11.956593789999999</v>
      </c>
      <c r="F4">
        <v>0.56333819740000002</v>
      </c>
      <c r="H4" s="11" t="s">
        <v>7</v>
      </c>
      <c r="I4" s="11"/>
      <c r="J4" s="11"/>
      <c r="K4" s="11"/>
      <c r="L4">
        <f>AA20</f>
        <v>7.4513135929813439</v>
      </c>
      <c r="M4">
        <f>AB20</f>
        <v>0.10424650736347316</v>
      </c>
      <c r="P4" t="s">
        <v>13</v>
      </c>
    </row>
    <row r="5" spans="1:35" x14ac:dyDescent="0.25">
      <c r="D5">
        <v>0.05</v>
      </c>
      <c r="E5">
        <v>-11.95911349</v>
      </c>
      <c r="F5">
        <v>0.5547124765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23.915707279999999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1.1666666670000001</v>
      </c>
      <c r="E10">
        <v>-9.4412271449999992</v>
      </c>
      <c r="F10">
        <v>0.62145436629999995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11.95785364</v>
      </c>
      <c r="AB10">
        <f>AB9</f>
        <v>0.01</v>
      </c>
      <c r="AE10" t="s">
        <v>65</v>
      </c>
      <c r="AH10">
        <f>L3</f>
        <v>23.915707279999999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1.25</v>
      </c>
      <c r="E11">
        <v>-9.7974580529999997</v>
      </c>
      <c r="F11">
        <v>0.65550800860000003</v>
      </c>
      <c r="G11" t="s">
        <v>57</v>
      </c>
      <c r="H11">
        <f>M3</f>
        <v>0.01</v>
      </c>
      <c r="K11">
        <f>ABS(E11-E14)</f>
        <v>2.319629495</v>
      </c>
      <c r="L11">
        <f>SQRT((H11^2)+(H11^2))</f>
        <v>1.4142135623730951E-2</v>
      </c>
      <c r="N11">
        <f>($L$4-$L$5)*(E11/$L$4)</f>
        <v>-8.995391499532241</v>
      </c>
      <c r="O11">
        <f>SQRT(((E11/$L$4)*$M$4)^2+((E11/$L$4)*$M$5)^2+(($L$4-$L$5)*$H$11)^2+(((($L$5-$L$4)*E11)/($L$4^2))*$M$4)^2)</f>
        <v>0.19825844136116347</v>
      </c>
      <c r="Q11">
        <f>N11-N12</f>
        <v>-2.129733582783552</v>
      </c>
      <c r="R11">
        <f>SQRT((O11^2)+(O12^2))</f>
        <v>0.25329381048936073</v>
      </c>
      <c r="T11" s="5">
        <f>ABS(AVERAGE(Q11:Q20))</f>
        <v>2.1831080546744746</v>
      </c>
      <c r="U11" s="5">
        <f>SQRT(((R11^2)+(R12^2)+(R13^2)+(R14^2)+(R15^2)+(R16^2)+(R17^2)+(R18^2)+(R19^2)+(R20^2))/($H$13-1))</f>
        <v>0.19605322185061169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1.5833333329999999</v>
      </c>
      <c r="E12">
        <v>-9.4523612690000007</v>
      </c>
      <c r="F12">
        <v>0.62147471850000002</v>
      </c>
      <c r="G12" t="s">
        <v>58</v>
      </c>
      <c r="H12">
        <f>L6</f>
        <v>4.1599999999999996E-3</v>
      </c>
      <c r="K12">
        <f>ABS(E14-E17)</f>
        <v>2.3604410469999992</v>
      </c>
      <c r="L12" s="1"/>
      <c r="N12">
        <f>($L$4-$L$5)*(E14/$L$4)</f>
        <v>-6.8656579167486891</v>
      </c>
      <c r="O12">
        <f>SQRT(((E14/$L$4)*$M$4)^2+((E14/$L$4)*$M$5)^2+(($L$4-$L$5)*$H$11)^2+(((($L$5-$L$4)*E14)/($L$4^2))*$M$4)^2)</f>
        <v>0.15764309328753448</v>
      </c>
      <c r="Q12">
        <f t="shared" ref="Q12:Q19" si="0">N12-N13</f>
        <v>-2.167204106868228</v>
      </c>
      <c r="R12">
        <f t="shared" ref="R12:R19" si="1">SQRT((O12^2)+(O13^2))</f>
        <v>0.19742908092148123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2.0666666669999998</v>
      </c>
      <c r="E13">
        <v>-7.1698183850000001</v>
      </c>
      <c r="F13">
        <v>0.64328213830000003</v>
      </c>
      <c r="G13" t="s">
        <v>39</v>
      </c>
      <c r="H13" s="4">
        <f>C39</f>
        <v>10</v>
      </c>
      <c r="K13">
        <f>ABS(E17-E20)</f>
        <v>2.3753001140000003</v>
      </c>
      <c r="L13" s="1"/>
      <c r="N13">
        <f>($L$4-$L$5)*(E17/$L$4)</f>
        <v>-4.6984538098804611</v>
      </c>
      <c r="O13">
        <f>SQRT(((E17/$L$4)*$M$4)^2+((E17/$L$4)*$M$5)^2+(($L$4-$L$5)*$H$11)^2+(((($L$5-$L$4)*E17)/($L$4^2))*$M$4)^2)</f>
        <v>0.11885662426738565</v>
      </c>
      <c r="Q13">
        <f t="shared" si="0"/>
        <v>-2.1808467399124023</v>
      </c>
      <c r="R13">
        <f t="shared" si="1"/>
        <v>0.14669546910826115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2.2000000000000002</v>
      </c>
      <c r="E14">
        <v>-7.4778285579999997</v>
      </c>
      <c r="F14">
        <v>0.66240208909999998</v>
      </c>
      <c r="K14">
        <f>ABS(E20-E23)</f>
        <v>2.3382135040000001</v>
      </c>
      <c r="L14" s="1"/>
      <c r="N14">
        <f>($L$4-$L$5)*(E20/$L$4)</f>
        <v>-2.5176070699680588</v>
      </c>
      <c r="O14">
        <f>SQRT(((E20/$L$4)*$M$4)^2+((E20/$L$4)*$M$5)^2+(($L$4-$L$5)*$H$11)^2+(((($L$5-$L$4)*E20)/($L$4^2))*$M$4)^2)</f>
        <v>8.5980599699317692E-2</v>
      </c>
      <c r="Q14">
        <f t="shared" si="0"/>
        <v>-2.1467962163443719</v>
      </c>
      <c r="R14">
        <f t="shared" si="1"/>
        <v>0.11014472307950501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1.9578536399999997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2.4666666670000001</v>
      </c>
      <c r="E15">
        <v>-7.1995093819999996</v>
      </c>
      <c r="F15">
        <v>0.64333641080000004</v>
      </c>
      <c r="K15">
        <f>ABS(E26-E23)</f>
        <v>2.3270590279999999</v>
      </c>
      <c r="L15" s="1"/>
      <c r="N15">
        <f>($L$4-$L$5)*(E23/$L$4)</f>
        <v>-0.37081085362368676</v>
      </c>
      <c r="O15">
        <f>SQRT(((E23/$L$4)*$M$4)^2+((E23/$L$4)*$M$5)^2+(($L$4-$L$5)*$H$11)^2+(((($L$5-$L$4)*E23)/($L$4^2))*$M$4)^2)</f>
        <v>6.884182230015802E-2</v>
      </c>
      <c r="Q15">
        <f t="shared" si="0"/>
        <v>-2.1365548988465735</v>
      </c>
      <c r="R15">
        <f t="shared" si="1"/>
        <v>0.10370026856219136</v>
      </c>
      <c r="T15">
        <f>E11*$AH$28</f>
        <v>-8.5430107072664558</v>
      </c>
      <c r="U15">
        <f>(SQRT(($M$3/E11)^2+($AI$28/$AH$28^2)))/100*T15</f>
        <v>-8.2907288545943352E-3</v>
      </c>
      <c r="V15">
        <f>T15-T16</f>
        <v>-2.022628676282844</v>
      </c>
      <c r="W15">
        <f>SQRT(U15^2+U16^2)</f>
        <v>1.04298030418875E-2</v>
      </c>
      <c r="Z15" t="s">
        <v>26</v>
      </c>
      <c r="AA15">
        <f>AA14/AA13</f>
        <v>1.6047980655737704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2.95</v>
      </c>
      <c r="E16">
        <v>-4.7981889410000003</v>
      </c>
      <c r="F16">
        <v>0.67234948959999996</v>
      </c>
      <c r="K16">
        <f>ABS(E29-E26)</f>
        <v>2.5051303850000002</v>
      </c>
      <c r="L16" s="1"/>
      <c r="N16">
        <f>($L$4-$L$5)*(E26/$L$4)</f>
        <v>1.7657440452228867</v>
      </c>
      <c r="O16">
        <f>SQRT(((E26/$L$4)*$M$4)^2+((E26/$L$4)*$M$5)^2+(($L$4-$L$5)*$H$11)^2+(((($L$5-$L$4)*E26)/($L$4^2))*$M$4)^2)</f>
        <v>7.755352475718999E-2</v>
      </c>
      <c r="Q16">
        <f t="shared" si="0"/>
        <v>-2.3000484869183788</v>
      </c>
      <c r="R16">
        <f t="shared" si="1"/>
        <v>0.13329934138392949</v>
      </c>
      <c r="T16">
        <f>E14*$AH$28</f>
        <v>-6.5203820309836118</v>
      </c>
      <c r="U16">
        <f>(SQRT(($M$3/E14)^2+($AI$28/$AH$28^2)))/100*T16</f>
        <v>-6.3280807953251242E-3</v>
      </c>
      <c r="V16">
        <f t="shared" ref="V16:V23" si="2">T16-T17</f>
        <v>-2.0582147970735729</v>
      </c>
      <c r="W16">
        <f t="shared" ref="W16:W23" si="3">SQRT(U16^2+U17^2)</f>
        <v>7.6682764825398049E-3</v>
      </c>
      <c r="X16" s="6" t="s">
        <v>83</v>
      </c>
      <c r="Y16" s="6" t="s">
        <v>84</v>
      </c>
      <c r="Z16" t="s">
        <v>27</v>
      </c>
      <c r="AA16">
        <f>ATAN(AA14/AA13)</f>
        <v>1.0135418817433834</v>
      </c>
      <c r="AB16">
        <f>(ABS(1/(1+AA15)))*AB15</f>
        <v>3.1467780246795763E-3</v>
      </c>
      <c r="AG16" t="s">
        <v>69</v>
      </c>
      <c r="AH16">
        <f>AH10/2</f>
        <v>11.95785364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3.0833333330000001</v>
      </c>
      <c r="E17">
        <v>-5.1173875110000004</v>
      </c>
      <c r="F17">
        <v>0.6617987957</v>
      </c>
      <c r="K17">
        <f>ABS(E32-E29)</f>
        <v>2.4458026640000003</v>
      </c>
      <c r="L17" s="1"/>
      <c r="N17">
        <f>($L$4-$L$5)*(E29/$L$4)</f>
        <v>4.0657925321412653</v>
      </c>
      <c r="O17">
        <f>SQRT(((E29/$L$4)*$M$4)^2+((E29/$L$4)*$M$5)^2+(($L$4-$L$5)*$H$11)^2+(((($L$5-$L$4)*E29)/($L$4^2))*$M$4)^2)</f>
        <v>0.10841662792729398</v>
      </c>
      <c r="Q17">
        <f t="shared" si="0"/>
        <v>-2.2455776155675586</v>
      </c>
      <c r="R17">
        <f t="shared" si="1"/>
        <v>0.18297551228564529</v>
      </c>
      <c r="T17">
        <f>E17*$AH$28</f>
        <v>-4.4621672339100389</v>
      </c>
      <c r="U17">
        <f>(SQRT(($M$3/E17)^2+($AI$28/$AH$28^2)))/100*T17</f>
        <v>-4.331034248364978E-3</v>
      </c>
      <c r="V17">
        <f t="shared" si="2"/>
        <v>-2.0711713382288708</v>
      </c>
      <c r="W17">
        <f t="shared" si="3"/>
        <v>4.9141698454756716E-3</v>
      </c>
      <c r="X17" s="5">
        <f>ABS(AVERAGE(V15:V24))</f>
        <v>2.0733189308295805</v>
      </c>
      <c r="Y17" s="5">
        <f>SQRT(((W15^2)+(W16^2)+(W17^2)+(W18^2)+(W19^2)+(W20^2)+(W21^2)+(W22^2)+(W23^2)+(W24^2))/($H$13-1))</f>
        <v>7.5978876717276034E-3</v>
      </c>
      <c r="Z17" t="s">
        <v>28</v>
      </c>
      <c r="AA17">
        <f>SQRT((AA14^2)+(AA13^2))</f>
        <v>2.3068573591926418</v>
      </c>
      <c r="AB17">
        <f>SQRT(((ABS(AA13*(AA13^2+AA14^2)))*AB13)^2+((ABS(AA14*(AA13^2+AA14^2)))*AB14)^2)</f>
        <v>0.10418896066504163</v>
      </c>
      <c r="AG17" t="s">
        <v>70</v>
      </c>
      <c r="AH17">
        <f>(AH16)-AH15</f>
        <v>1.9578536399999997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3.3666666670000001</v>
      </c>
      <c r="E18">
        <v>-4.809356985</v>
      </c>
      <c r="F18">
        <v>0.65381296860000004</v>
      </c>
      <c r="K18">
        <f>ABS(E35-E32)</f>
        <v>2.4569367880000001</v>
      </c>
      <c r="N18">
        <f>($L$4-$L$5)*(E32/$L$4)</f>
        <v>6.311370147708824</v>
      </c>
      <c r="O18">
        <f>SQRT(((E32/$L$4)*$M$4)^2+((E32/$L$4)*$M$5)^2+(($L$4-$L$5)*$H$11)^2+(((($L$5-$L$4)*E32)/($L$4^2))*$M$4)^2)</f>
        <v>0.14739699075988297</v>
      </c>
      <c r="Q18">
        <f t="shared" si="0"/>
        <v>-2.2558002471769543</v>
      </c>
      <c r="R18">
        <f t="shared" si="1"/>
        <v>0.24044550290041869</v>
      </c>
      <c r="T18">
        <f>E20*$AH$28</f>
        <v>-2.3909958956811681</v>
      </c>
      <c r="U18">
        <f>(SQRT(($M$3/E20)^2+($AI$28/$AH$28^2)))/100*T18</f>
        <v>-2.3218974158373137E-3</v>
      </c>
      <c r="V18">
        <f t="shared" si="2"/>
        <v>-2.0388332251578789</v>
      </c>
      <c r="W18">
        <f t="shared" si="3"/>
        <v>2.3485314207264516E-3</v>
      </c>
      <c r="Z18" t="s">
        <v>29</v>
      </c>
      <c r="AA18">
        <f>AA17/AA14</f>
        <v>1.1782583294595208</v>
      </c>
      <c r="AB18">
        <f>(((AB17/AA17)*100+(AB14/AA14)*100)/100)*AA18</f>
        <v>5.9234021170058888E-2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3.8</v>
      </c>
      <c r="E19">
        <v>-2.4525933919999998</v>
      </c>
      <c r="F19">
        <v>0.67177333240000003</v>
      </c>
      <c r="K19">
        <f>ABS(E38-E35)</f>
        <v>2.2713544880000001</v>
      </c>
      <c r="N19">
        <f>($L$4-$L$5)*(E35/$L$4)</f>
        <v>8.5671703948857783</v>
      </c>
      <c r="O19">
        <f>SQRT(((E35/$L$4)*$M$4)^2+((E35/$L$4)*$M$5)^2+(($L$4-$L$5)*$H$11)^2+(((($L$5-$L$4)*E35)/($L$4^2))*$M$4)^2)</f>
        <v>0.1899688579214136</v>
      </c>
      <c r="Q19">
        <f t="shared" si="0"/>
        <v>-2.0854105976522526</v>
      </c>
      <c r="R19">
        <f t="shared" si="1"/>
        <v>0.29887762880932101</v>
      </c>
      <c r="T19">
        <f>E23*$AH$28</f>
        <v>-0.35216267052328937</v>
      </c>
      <c r="U19">
        <f>(SQRT(($M$3/E23)^2+($AI$28/$AH$28^2)))/100*T19</f>
        <v>-3.526928188486544E-4</v>
      </c>
      <c r="V19">
        <f t="shared" si="2"/>
        <v>-2.0291069464245117</v>
      </c>
      <c r="W19">
        <f t="shared" si="3"/>
        <v>1.6673953843340718E-3</v>
      </c>
      <c r="Z19" t="s">
        <v>30</v>
      </c>
      <c r="AA19">
        <f>1/AA15</f>
        <v>0.62313135929813435</v>
      </c>
      <c r="AB19">
        <f>AB15</f>
        <v>8.1967213114754103E-3</v>
      </c>
      <c r="AG19" t="s">
        <v>72</v>
      </c>
      <c r="AH19">
        <f>AH17/AH18</f>
        <v>0.81577234999999992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3.9</v>
      </c>
      <c r="E20">
        <v>-2.7420873970000001</v>
      </c>
      <c r="F20">
        <v>0.66859111510000002</v>
      </c>
      <c r="N20">
        <f>($L$4-$L$5)*(E38/$L$4)</f>
        <v>10.652580992538031</v>
      </c>
      <c r="O20">
        <f>SQRT(((E38/$L$4)*$M$4)^2+((E38/$L$4)*$M$5)^2+(($L$4-$L$5)*$H$11)^2+(((($L$5-$L$4)*E38)/($L$4^2))*$M$4)^2)</f>
        <v>0.23073723154860823</v>
      </c>
      <c r="T20">
        <f>E26*$AH$28</f>
        <v>1.6769442759012223</v>
      </c>
      <c r="U20">
        <f>(SQRT(($M$3/E26)^2+($AI$28/$AH$28^2)))/100*T20</f>
        <v>1.6296671878733883E-3</v>
      </c>
      <c r="V20">
        <f t="shared" si="2"/>
        <v>-2.1843783955370348</v>
      </c>
      <c r="W20">
        <f t="shared" si="3"/>
        <v>4.0870628941850054E-3</v>
      </c>
      <c r="Z20" t="s">
        <v>31</v>
      </c>
      <c r="AA20">
        <f>AA10*AA19</f>
        <v>7.4513135929813439</v>
      </c>
      <c r="AB20">
        <f>(((AB10/AA10)*100+(AB19/AA19)*100)/100)*AA20</f>
        <v>0.10424650736347316</v>
      </c>
      <c r="AG20" t="s">
        <v>73</v>
      </c>
      <c r="AH20">
        <f>ATAN(AH19)</f>
        <v>0.68428451024435444</v>
      </c>
      <c r="AI20">
        <f>(ABS(1/(1+AH19)))*AI19</f>
        <v>2.2947076304288181E-3</v>
      </c>
    </row>
    <row r="21" spans="2:35" x14ac:dyDescent="0.25">
      <c r="B21" s="9" t="s">
        <v>56</v>
      </c>
      <c r="C21">
        <v>4</v>
      </c>
      <c r="D21">
        <v>4.25</v>
      </c>
      <c r="E21">
        <v>-2.4526137440000002</v>
      </c>
      <c r="F21">
        <v>0.66063920850000002</v>
      </c>
      <c r="T21">
        <f>E29*$AH$28</f>
        <v>3.8613226714382569</v>
      </c>
      <c r="U21">
        <f>(SQRT(($M$3/E29)^2+($AI$28/$AH$28^2)))/100*T21</f>
        <v>3.7481019140083098E-3</v>
      </c>
      <c r="V21">
        <f t="shared" si="2"/>
        <v>-2.1326468797705016</v>
      </c>
      <c r="W21">
        <f t="shared" si="3"/>
        <v>6.9202012708837989E-3</v>
      </c>
      <c r="Z21" t="s">
        <v>32</v>
      </c>
      <c r="AA21">
        <f>AA10*AA18</f>
        <v>14.08944065378785</v>
      </c>
      <c r="AB21">
        <f>(((AB10/AA10)*100+(AB18/AA18)*100)/100)*AA21</f>
        <v>0.72009433895482089</v>
      </c>
    </row>
    <row r="22" spans="2:35" x14ac:dyDescent="0.25">
      <c r="B22" s="8" t="s">
        <v>54</v>
      </c>
      <c r="C22">
        <v>5</v>
      </c>
      <c r="D22">
        <v>4.6833333330000002</v>
      </c>
      <c r="E22">
        <v>-0.1218365575</v>
      </c>
      <c r="F22">
        <v>0.67493568599999998</v>
      </c>
      <c r="T22">
        <f>E32*$AH$28</f>
        <v>5.9939695512087585</v>
      </c>
      <c r="U22">
        <f>(SQRT(($M$3/E32)^2+($AI$28/$AH$28^2)))/100*T22</f>
        <v>5.8172947038764499E-3</v>
      </c>
      <c r="V22">
        <f t="shared" si="2"/>
        <v>-2.1423554123340995</v>
      </c>
      <c r="W22">
        <f t="shared" si="3"/>
        <v>9.807613121068981E-3</v>
      </c>
      <c r="AE22">
        <v>2</v>
      </c>
      <c r="AG22" t="s">
        <v>74</v>
      </c>
      <c r="AH22">
        <f>AH18/AH17</f>
        <v>1.225832182225838</v>
      </c>
      <c r="AI22">
        <f>SQRT((AI17*(AH18/(AH17^2)))^2)</f>
        <v>6.2611022457523344E-3</v>
      </c>
    </row>
    <row r="23" spans="2:35" x14ac:dyDescent="0.25">
      <c r="B23" s="5" t="s">
        <v>55</v>
      </c>
      <c r="C23">
        <v>5</v>
      </c>
      <c r="D23">
        <v>4.766666667</v>
      </c>
      <c r="E23">
        <v>-0.40387389299999998</v>
      </c>
      <c r="F23">
        <v>0.69029677379999999</v>
      </c>
      <c r="T23">
        <f>E35*$AH$28</f>
        <v>8.1363249635428581</v>
      </c>
      <c r="U23">
        <f>(SQRT(($M$3/E35)^2+($AI$28/$AH$28^2)))/100*T23</f>
        <v>7.8960976096306857E-3</v>
      </c>
      <c r="V23">
        <f t="shared" si="2"/>
        <v>-1.9805347066569077</v>
      </c>
      <c r="W23">
        <f t="shared" si="3"/>
        <v>1.2599222262081244E-2</v>
      </c>
      <c r="AA23" t="s">
        <v>11</v>
      </c>
      <c r="AB23" t="s">
        <v>4</v>
      </c>
      <c r="AG23" t="s">
        <v>31</v>
      </c>
      <c r="AH23">
        <f>AH22*AH16</f>
        <v>14.65832182225838</v>
      </c>
      <c r="AI23">
        <f>((SQRT((((AI19/AH19)*100)^2)+(((AI16/AH16)*100)^2)))/100)*AH23</f>
        <v>7.5866232058686936E-2</v>
      </c>
    </row>
    <row r="24" spans="2:35" x14ac:dyDescent="0.25">
      <c r="B24" s="9" t="s">
        <v>56</v>
      </c>
      <c r="C24">
        <v>5</v>
      </c>
      <c r="D24">
        <v>5.0999999999999996</v>
      </c>
      <c r="E24">
        <v>-0.1626074059</v>
      </c>
      <c r="F24">
        <v>0.70470130779999995</v>
      </c>
      <c r="T24">
        <f>E38*$AH$28</f>
        <v>10.116859670199766</v>
      </c>
      <c r="U24">
        <f>(SQRT(($M$3/E38)^2+($AI$28/$AH$28^2)))/100*T24</f>
        <v>9.8179450063905025E-3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14.05832182225838</v>
      </c>
      <c r="AI24">
        <f>AI23</f>
        <v>7.5866232058686936E-2</v>
      </c>
    </row>
    <row r="25" spans="2:35" x14ac:dyDescent="0.25">
      <c r="B25" s="8" t="s">
        <v>54</v>
      </c>
      <c r="C25">
        <v>6</v>
      </c>
      <c r="D25">
        <v>5.5833333329999997</v>
      </c>
      <c r="E25">
        <v>2.2534499879999998</v>
      </c>
      <c r="F25">
        <v>0.67430525630000004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6.8413135929813436</v>
      </c>
      <c r="AB25">
        <f>SQRT((AB20^2)+(AB24^2))</f>
        <v>0.10424650736347316</v>
      </c>
      <c r="AG25" t="s">
        <v>76</v>
      </c>
      <c r="AH25">
        <f>AH22*AH24</f>
        <v>17.233143317812111</v>
      </c>
      <c r="AI25">
        <f>((SQRT((((AI22/AH22)*100)^2)+(((AI24/AH24)*100)^2)))/100)*AH25</f>
        <v>0.12804877320850877</v>
      </c>
    </row>
    <row r="26" spans="2:35" x14ac:dyDescent="0.25">
      <c r="B26" s="5" t="s">
        <v>55</v>
      </c>
      <c r="C26">
        <v>6</v>
      </c>
      <c r="D26">
        <v>5.6833333330000002</v>
      </c>
      <c r="E26">
        <v>1.923185135</v>
      </c>
      <c r="F26">
        <v>0.70088866080000001</v>
      </c>
      <c r="J26">
        <f>D10/4</f>
        <v>0.29166666675000003</v>
      </c>
      <c r="K26">
        <f>J26-J27</f>
        <v>-0.10416666649999995</v>
      </c>
      <c r="M26">
        <v>1</v>
      </c>
      <c r="N26">
        <f>ABS(K26)</f>
        <v>0.10416666649999995</v>
      </c>
      <c r="O26">
        <f>ABS(K27)</f>
        <v>0.12083333349999997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5.983333333</v>
      </c>
      <c r="E27">
        <v>2.2386044900000002</v>
      </c>
      <c r="F27">
        <v>0.6743323926</v>
      </c>
      <c r="J27">
        <f>D12/4</f>
        <v>0.39583333324999997</v>
      </c>
      <c r="K27">
        <f t="shared" ref="K27:K44" si="4">J27-J28</f>
        <v>-0.12083333349999997</v>
      </c>
      <c r="M27">
        <v>2</v>
      </c>
      <c r="N27">
        <f>ABS(K28)</f>
        <v>0.10000000000000009</v>
      </c>
      <c r="O27">
        <f>ABS(K29)</f>
        <v>0.12083333325000001</v>
      </c>
      <c r="P27" t="s">
        <v>85</v>
      </c>
      <c r="AE27">
        <v>3</v>
      </c>
      <c r="AG27" t="s">
        <v>77</v>
      </c>
      <c r="AH27">
        <f>AH24-((3/2)*AH9)</f>
        <v>12.258321822258381</v>
      </c>
      <c r="AI27">
        <f>AI24</f>
        <v>7.5866232058686936E-2</v>
      </c>
    </row>
    <row r="28" spans="2:35" x14ac:dyDescent="0.25">
      <c r="B28" s="8" t="s">
        <v>54</v>
      </c>
      <c r="C28">
        <v>7</v>
      </c>
      <c r="D28">
        <v>6.516666667</v>
      </c>
      <c r="E28">
        <v>4.7252051379999997</v>
      </c>
      <c r="F28">
        <v>0.65865294220000004</v>
      </c>
      <c r="J28">
        <f>D13/4</f>
        <v>0.51666666674999995</v>
      </c>
      <c r="K28">
        <f t="shared" si="4"/>
        <v>-0.10000000000000009</v>
      </c>
      <c r="M28">
        <v>3</v>
      </c>
      <c r="N28">
        <f>ABS(K30)</f>
        <v>0.10416666674999997</v>
      </c>
      <c r="O28">
        <f>ABS(K31)</f>
        <v>0.10833333324999994</v>
      </c>
      <c r="P28">
        <f>H13</f>
        <v>10</v>
      </c>
      <c r="AG28" t="s">
        <v>78</v>
      </c>
      <c r="AH28">
        <f>AH27/AH24</f>
        <v>0.87196195799486687</v>
      </c>
      <c r="AI28">
        <f>SQRT((AI27/AH24)^2+((AH27*AI24/(AH24^2))^2))</f>
        <v>7.1599593505135405E-3</v>
      </c>
    </row>
    <row r="29" spans="2:35" x14ac:dyDescent="0.25">
      <c r="B29" s="5" t="s">
        <v>55</v>
      </c>
      <c r="C29">
        <v>7</v>
      </c>
      <c r="D29">
        <v>6.6</v>
      </c>
      <c r="E29">
        <v>4.4283155199999999</v>
      </c>
      <c r="F29">
        <v>0.67032979159999995</v>
      </c>
      <c r="J29">
        <f>D15/4</f>
        <v>0.61666666675000004</v>
      </c>
      <c r="K29">
        <f t="shared" si="4"/>
        <v>-0.12083333325000001</v>
      </c>
      <c r="M29">
        <v>4</v>
      </c>
      <c r="N29">
        <f>ABS(K32)</f>
        <v>0.11250000000000004</v>
      </c>
      <c r="O29">
        <f>ABS(K33)</f>
        <v>0.10833333325000005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6.9</v>
      </c>
      <c r="E30">
        <v>4.7289029449999997</v>
      </c>
      <c r="F30">
        <v>0.65122340889999997</v>
      </c>
      <c r="J30">
        <f>D16/4</f>
        <v>0.73750000000000004</v>
      </c>
      <c r="K30">
        <f t="shared" si="4"/>
        <v>-0.10416666674999997</v>
      </c>
      <c r="M30">
        <v>5</v>
      </c>
      <c r="N30">
        <f>ABS(K34)</f>
        <v>0.10416666674999986</v>
      </c>
      <c r="O30">
        <f>ABS(K35)</f>
        <v>0.12083333325000001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7.3833333330000004</v>
      </c>
      <c r="E31">
        <v>7.1858533009999999</v>
      </c>
      <c r="F31">
        <v>0.65786647880000004</v>
      </c>
      <c r="J31">
        <f>D18/4</f>
        <v>0.84166666675000001</v>
      </c>
      <c r="K31">
        <f t="shared" si="4"/>
        <v>-0.10833333324999994</v>
      </c>
      <c r="M31">
        <v>6</v>
      </c>
      <c r="N31">
        <f>ABS(K36)</f>
        <v>0.10000000000000009</v>
      </c>
      <c r="O31">
        <f>ABS(K37)</f>
        <v>0.13333333349999998</v>
      </c>
      <c r="R31" s="6" t="s">
        <v>17</v>
      </c>
      <c r="S31" s="5">
        <f>SUM(N26:O36)</f>
        <v>2.0875000000000004</v>
      </c>
      <c r="T31" s="5">
        <f>SQRT((P26^2)*10)</f>
        <v>1.8604085572798249E-2</v>
      </c>
      <c r="V31" s="6" t="s">
        <v>14</v>
      </c>
      <c r="W31" s="5">
        <f>AVERAGE(N26:N36)</f>
        <v>0.10250000002500001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7.5333333329999999</v>
      </c>
      <c r="E32">
        <v>6.8741181840000003</v>
      </c>
      <c r="F32">
        <v>0.66957046450000002</v>
      </c>
      <c r="J32">
        <f>D19/4</f>
        <v>0.95</v>
      </c>
      <c r="K32">
        <f t="shared" si="4"/>
        <v>-0.11250000000000004</v>
      </c>
      <c r="M32">
        <v>7</v>
      </c>
      <c r="N32">
        <f>ABS(K38)</f>
        <v>9.5833333250000097E-2</v>
      </c>
      <c r="O32">
        <f>ABS(K39)</f>
        <v>0.12083333325000001</v>
      </c>
      <c r="R32" s="6" t="s">
        <v>19</v>
      </c>
      <c r="S32" s="5">
        <f>H13/S31</f>
        <v>4.7904191616766463</v>
      </c>
      <c r="T32" s="5">
        <f>(H13/(S31^2))*T31</f>
        <v>4.2692870904625028E-2</v>
      </c>
      <c r="V32" s="6" t="s">
        <v>16</v>
      </c>
      <c r="W32" s="5">
        <f>AVERAGE(O26:O35)</f>
        <v>0.11805555552777777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7.766666667</v>
      </c>
      <c r="E33">
        <v>7.2043898210000004</v>
      </c>
      <c r="F33">
        <v>0.64669843459999998</v>
      </c>
      <c r="J33">
        <f>D21/4</f>
        <v>1.0625</v>
      </c>
      <c r="K33">
        <f t="shared" si="4"/>
        <v>-0.10833333325000005</v>
      </c>
      <c r="M33">
        <v>8</v>
      </c>
      <c r="N33">
        <f>ABS(K40)</f>
        <v>9.5833333499999895E-2</v>
      </c>
      <c r="O33">
        <f>ABS(K41)</f>
        <v>0.12500000000000022</v>
      </c>
      <c r="P33" s="3"/>
      <c r="Q33" s="3"/>
    </row>
    <row r="34" spans="2:42" x14ac:dyDescent="0.25">
      <c r="B34" s="8" t="s">
        <v>54</v>
      </c>
      <c r="C34">
        <v>9</v>
      </c>
      <c r="D34">
        <v>8.2666666670000009</v>
      </c>
      <c r="E34">
        <v>9.5685422429999996</v>
      </c>
      <c r="F34">
        <v>0.646088357</v>
      </c>
      <c r="J34">
        <f>D22/4</f>
        <v>1.1708333332500001</v>
      </c>
      <c r="K34">
        <f t="shared" si="4"/>
        <v>-0.10416666674999986</v>
      </c>
      <c r="M34">
        <v>9</v>
      </c>
      <c r="N34">
        <f>ABS(K42)</f>
        <v>8.7499999999999911E-2</v>
      </c>
      <c r="O34">
        <f>ABS(K43)</f>
        <v>0.10416666649999984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8.3833333329999995</v>
      </c>
      <c r="E35">
        <v>9.3310549720000004</v>
      </c>
      <c r="F35">
        <v>0.66879078520000002</v>
      </c>
      <c r="J35">
        <f>D24/4</f>
        <v>1.2749999999999999</v>
      </c>
      <c r="K35">
        <f t="shared" si="4"/>
        <v>-0.12083333325000001</v>
      </c>
      <c r="M35">
        <v>10</v>
      </c>
      <c r="N35">
        <f>ABS(K44)</f>
        <v>0.12083333350000025</v>
      </c>
      <c r="P35" s="3"/>
      <c r="Q35" s="3"/>
    </row>
    <row r="36" spans="2:42" x14ac:dyDescent="0.25">
      <c r="B36" s="9" t="s">
        <v>56</v>
      </c>
      <c r="C36">
        <v>9</v>
      </c>
      <c r="D36">
        <v>8.6166666670000005</v>
      </c>
      <c r="E36">
        <v>9.5202943730000005</v>
      </c>
      <c r="F36">
        <v>0.64617654989999995</v>
      </c>
      <c r="J36">
        <f>D25/4</f>
        <v>1.3958333332499999</v>
      </c>
      <c r="K36">
        <f t="shared" si="4"/>
        <v>-0.10000000000000009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9.0333333329999999</v>
      </c>
      <c r="E37">
        <v>11.95494935</v>
      </c>
      <c r="F37">
        <v>0.63801482580000002</v>
      </c>
      <c r="J37">
        <f>D27/4</f>
        <v>1.49583333325</v>
      </c>
      <c r="K37">
        <f t="shared" si="4"/>
        <v>-0.13333333349999998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9.15</v>
      </c>
      <c r="E38">
        <v>11.602409460000001</v>
      </c>
      <c r="F38">
        <v>0.66092756019999999</v>
      </c>
      <c r="J38">
        <f>D28/4</f>
        <v>1.62916666675</v>
      </c>
      <c r="K38">
        <f t="shared" si="4"/>
        <v>-9.5833333250000097E-2</v>
      </c>
      <c r="Q38">
        <f>V15</f>
        <v>-2.022628676282844</v>
      </c>
      <c r="R38">
        <f t="shared" ref="Q38:R47" si="5">W15</f>
        <v>1.04298030418875E-2</v>
      </c>
      <c r="S38">
        <f>D13/4-D10/4</f>
        <v>0.22499999999999992</v>
      </c>
      <c r="T38">
        <f>$P$26</f>
        <v>5.8831284194720748E-3</v>
      </c>
      <c r="V38">
        <f>Q38/S38</f>
        <v>-8.9894607834793092</v>
      </c>
      <c r="W38">
        <f>SQRT(((1/S38)*R38)^2+((Q38/(S38^2))*T38)^2)</f>
        <v>0.2395768239241195</v>
      </c>
      <c r="Y38" s="6" t="s">
        <v>94</v>
      </c>
      <c r="Z38" s="6"/>
      <c r="AA38" s="5">
        <f>AVERAGE(V38:V47)</f>
        <v>-9.5051263038344871</v>
      </c>
      <c r="AB38" s="13">
        <f>SQRT(SUM(W38^2+W39^2+W40^2+W41^2+W42^2+W43^2+W44^2+W45^2+W46^2+W47^2)/(H13^2))</f>
        <v>7.8232198989008947E-2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9.5166666670000009</v>
      </c>
      <c r="E39">
        <v>11.9177067</v>
      </c>
      <c r="F39">
        <v>0.5675665486</v>
      </c>
      <c r="J39">
        <f>D30/4</f>
        <v>1.7250000000000001</v>
      </c>
      <c r="K39">
        <f t="shared" si="4"/>
        <v>-0.12083333325000001</v>
      </c>
      <c r="Q39">
        <f t="shared" si="5"/>
        <v>-2.0582147970735729</v>
      </c>
      <c r="R39">
        <f t="shared" si="5"/>
        <v>7.6682764825398049E-3</v>
      </c>
      <c r="S39">
        <f>D16/4-D13/4</f>
        <v>0.2208333332500001</v>
      </c>
      <c r="T39">
        <f t="shared" ref="T39:T47" si="6">$P$26</f>
        <v>5.8831284194720748E-3</v>
      </c>
      <c r="V39">
        <f t="shared" ref="V39:V47" si="7">Q39/S39</f>
        <v>-9.3202179525294646</v>
      </c>
      <c r="W39">
        <f t="shared" ref="W39:W47" si="8">SQRT(((1/S39)*R39)^2+((Q39/(S39^2))*T39)^2)</f>
        <v>0.25071236835374372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1.8458333332500001</v>
      </c>
      <c r="K40">
        <f t="shared" si="4"/>
        <v>-9.5833333499999895E-2</v>
      </c>
      <c r="Q40">
        <f t="shared" si="5"/>
        <v>-2.0711713382288708</v>
      </c>
      <c r="R40">
        <f t="shared" si="5"/>
        <v>4.9141698454756716E-3</v>
      </c>
      <c r="S40">
        <f>D19/4-D16/4</f>
        <v>0.21249999999999991</v>
      </c>
      <c r="T40">
        <f t="shared" si="6"/>
        <v>5.8831284194720748E-3</v>
      </c>
      <c r="V40">
        <f t="shared" si="7"/>
        <v>-9.7466886504888084</v>
      </c>
      <c r="W40">
        <f t="shared" si="8"/>
        <v>0.27082922277735272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1.94166666675</v>
      </c>
      <c r="K41">
        <f t="shared" si="4"/>
        <v>-0.12500000000000022</v>
      </c>
      <c r="Q41">
        <f t="shared" si="5"/>
        <v>-2.0388332251578789</v>
      </c>
      <c r="R41">
        <f t="shared" si="5"/>
        <v>2.3485314207264516E-3</v>
      </c>
      <c r="S41">
        <f>D22/4-D19/4</f>
        <v>0.2208333332500001</v>
      </c>
      <c r="T41">
        <f t="shared" si="6"/>
        <v>5.8831284194720748E-3</v>
      </c>
      <c r="V41">
        <f t="shared" si="7"/>
        <v>-9.2324523438215049</v>
      </c>
      <c r="W41">
        <f t="shared" si="8"/>
        <v>0.24618770991392569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2.0666666667500002</v>
      </c>
      <c r="K42">
        <f t="shared" si="4"/>
        <v>-8.7499999999999911E-2</v>
      </c>
      <c r="Q42">
        <f t="shared" si="5"/>
        <v>-2.0291069464245117</v>
      </c>
      <c r="R42">
        <f t="shared" si="5"/>
        <v>1.6673953843340718E-3</v>
      </c>
      <c r="S42">
        <f>D25/4-D22/4</f>
        <v>0.22499999999999987</v>
      </c>
      <c r="T42">
        <f t="shared" si="6"/>
        <v>5.8831284194720748E-3</v>
      </c>
      <c r="V42">
        <f t="shared" si="7"/>
        <v>-9.0182530952200572</v>
      </c>
      <c r="W42">
        <f t="shared" si="8"/>
        <v>0.23591882456192112</v>
      </c>
      <c r="Y42" s="14" t="s">
        <v>96</v>
      </c>
      <c r="Z42" s="14"/>
      <c r="AA42" s="12">
        <f>ABS($X$17*100)</f>
        <v>207.33189308295806</v>
      </c>
      <c r="AB42" s="12">
        <f>$Y$17</f>
        <v>7.5978876717276034E-3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2.1541666667500001</v>
      </c>
      <c r="K43">
        <f t="shared" si="4"/>
        <v>-0.10416666649999984</v>
      </c>
      <c r="Q43">
        <f t="shared" si="5"/>
        <v>-2.1843783955370348</v>
      </c>
      <c r="R43">
        <f t="shared" si="5"/>
        <v>4.0870628941850054E-3</v>
      </c>
      <c r="S43">
        <f>D28/4-D25/4</f>
        <v>0.23333333350000007</v>
      </c>
      <c r="T43">
        <f t="shared" si="6"/>
        <v>5.8831284194720748E-3</v>
      </c>
      <c r="V43">
        <f t="shared" si="7"/>
        <v>-9.3616216884718444</v>
      </c>
      <c r="W43">
        <f t="shared" si="8"/>
        <v>0.23668740497180507</v>
      </c>
      <c r="Y43" s="14" t="s">
        <v>97</v>
      </c>
      <c r="Z43" s="14"/>
      <c r="AA43" s="12">
        <f>ABS($W$31)</f>
        <v>0.10250000002500001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2.25833333325</v>
      </c>
      <c r="K44">
        <f t="shared" si="4"/>
        <v>-0.12083333350000025</v>
      </c>
      <c r="Q44">
        <f t="shared" si="5"/>
        <v>-2.1326468797705016</v>
      </c>
      <c r="R44">
        <f t="shared" si="5"/>
        <v>6.9202012708837989E-3</v>
      </c>
      <c r="S44">
        <f>D31/4-D28/4</f>
        <v>0.2166666665000001</v>
      </c>
      <c r="T44">
        <f t="shared" si="6"/>
        <v>5.8831284194720748E-3</v>
      </c>
      <c r="V44">
        <f t="shared" si="7"/>
        <v>-9.8429856065122987</v>
      </c>
      <c r="W44">
        <f t="shared" si="8"/>
        <v>0.2691672897701336</v>
      </c>
      <c r="Y44" s="14" t="s">
        <v>98</v>
      </c>
      <c r="Z44" s="14"/>
      <c r="AA44" s="12">
        <f>ABS($W$32)</f>
        <v>0.11805555552777777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2.3791666667500002</v>
      </c>
      <c r="Q45">
        <f t="shared" si="5"/>
        <v>-2.1423554123340995</v>
      </c>
      <c r="R45">
        <f t="shared" si="5"/>
        <v>9.807613121068981E-3</v>
      </c>
      <c r="S45">
        <f>D34/4-D31/4</f>
        <v>0.22083333350000012</v>
      </c>
      <c r="T45">
        <f t="shared" si="6"/>
        <v>5.8831284194720748E-3</v>
      </c>
      <c r="V45">
        <f t="shared" si="7"/>
        <v>-9.7012320485308372</v>
      </c>
      <c r="W45">
        <f t="shared" si="8"/>
        <v>0.2622345995006149</v>
      </c>
      <c r="Y45" s="14" t="s">
        <v>99</v>
      </c>
      <c r="Z45" s="14"/>
      <c r="AA45" s="5">
        <f>ABS($S$31)</f>
        <v>2.0875000000000004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-1.9805347066569077</v>
      </c>
      <c r="R46">
        <f t="shared" si="5"/>
        <v>1.2599222262081244E-2</v>
      </c>
      <c r="S46">
        <f>D37/4-D34/4</f>
        <v>0.19166666649999975</v>
      </c>
      <c r="T46">
        <f t="shared" si="6"/>
        <v>5.8831284194720748E-3</v>
      </c>
      <c r="V46">
        <f t="shared" si="7"/>
        <v>-10.333224565456248</v>
      </c>
      <c r="W46">
        <f t="shared" si="8"/>
        <v>0.32391427681288837</v>
      </c>
      <c r="Y46" s="14" t="s">
        <v>100</v>
      </c>
      <c r="Z46" s="14"/>
      <c r="AA46" s="5">
        <f>ABS($S$32)</f>
        <v>4.7904191616766463</v>
      </c>
      <c r="AB46" s="5">
        <f>$T$32</f>
        <v>4.2692870904625028E-2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9.5051263038344871</v>
      </c>
      <c r="AB47" s="5">
        <f>$AB$38</f>
        <v>7.8232198989008947E-2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2019-09-04T11:21:19Z</dcterms:modified>
</cp:coreProperties>
</file>