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224D1182-6437-4B7E-8653-F2B4850C8F2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0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4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24" i="1"/>
  <c r="T17" i="1"/>
  <c r="T16" i="1"/>
  <c r="U16" i="1" s="1"/>
  <c r="T23" i="1"/>
  <c r="U23" i="1" s="1"/>
  <c r="T15" i="1"/>
  <c r="V15" i="1" s="1"/>
  <c r="T21" i="1"/>
  <c r="U21" i="1" s="1"/>
  <c r="T20" i="1"/>
  <c r="T18" i="1"/>
  <c r="T22" i="1"/>
  <c r="AI25" i="1"/>
  <c r="AA25" i="1"/>
  <c r="L4" i="1"/>
  <c r="AB20" i="1"/>
  <c r="U15" i="1" l="1"/>
  <c r="V20" i="1"/>
  <c r="U19" i="1"/>
  <c r="V19" i="1"/>
  <c r="V18" i="1"/>
  <c r="W16" i="1"/>
  <c r="U18" i="1"/>
  <c r="W18" i="1" s="1"/>
  <c r="W15" i="1"/>
  <c r="V21" i="1"/>
  <c r="U20" i="1"/>
  <c r="W20" i="1" s="1"/>
  <c r="V23" i="1"/>
  <c r="U24" i="1"/>
  <c r="U17" i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<sst xmlns="http://schemas.openxmlformats.org/spreadsheetml/2006/main" count="160" uniqueCount="101">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</sst>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W52" sqref="Q47:W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24.338616569999999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12.17264806</v>
      </c>
      <c r="F4">
        <v>0.53934610640000002</v>
      </c>
      <c r="H4" s="11" t="s">
        <v>7</v>
      </c>
      <c r="I4" s="11"/>
      <c r="J4" s="11"/>
      <c r="K4" s="11"/>
      <c r="L4">
        <f>AA20</f>
        <v>6.8439125090512443</v>
      </c>
      <c r="M4">
        <f>AB20</f>
        <v>0.10537234107462501</v>
      </c>
      <c r="P4" t="s">
        <v>13</v>
      </c>
    </row>
    <row r="5" spans="1:35" x14ac:dyDescent="0.25">
      <c r="D5">
        <v>0.05</v>
      </c>
      <c r="E5">
        <v>-12.165968510000001</v>
      </c>
      <c r="F5">
        <v>0.57658767050000004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24.338616569999999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0.3</v>
      </c>
      <c r="E10">
        <v>-11.83045856</v>
      </c>
      <c r="F10">
        <v>0.63894388229999999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12.169308285</v>
      </c>
      <c r="AB10">
        <f>AB9</f>
        <v>0.01</v>
      </c>
      <c r="AE10" t="s">
        <v>65</v>
      </c>
      <c r="AH10">
        <f>L3</f>
        <v>24.338616569999999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0.41666666670000002</v>
      </c>
      <c r="E11">
        <v>-12.23143965</v>
      </c>
      <c r="F11">
        <v>0.68938434250000002</v>
      </c>
      <c r="G11" t="s">
        <v>57</v>
      </c>
      <c r="H11">
        <f>M3</f>
        <v>0.01</v>
      </c>
      <c r="K11">
        <f>ABS(E11-E14)</f>
        <v>2.2489261569999996</v>
      </c>
      <c r="L11">
        <f>SQRT((H11^2)+(H11^2))</f>
        <v>1.4142135623730951E-2</v>
      </c>
      <c r="N11">
        <f>($L$4-$L$5)*(E11/$L$4)</f>
        <v>-11.14124772007214</v>
      </c>
      <c r="O11">
        <f>SQRT(((E11/$L$4)*$M$4)^2+((E11/$L$4)*$M$5)^2+(($L$4-$L$5)*$H$11)^2+(((($L$5-$L$4)*E11)/($L$4^2))*$M$4)^2)</f>
        <v>0.26225145986750498</v>
      </c>
      <c r="Q11">
        <f>N11-N12</f>
        <v>-2.0484786857683481</v>
      </c>
      <c r="R11">
        <f>SQRT((O11^2)+(O12^2))</f>
        <v>0.34041669738705582</v>
      </c>
      <c r="T11" s="5">
        <f>ABS(AVERAGE(Q11:Q20))</f>
        <v>2.2412296108600831</v>
      </c>
      <c r="U11" s="5">
        <f>SQRT(((R11^2)+(R12^2)+(R13^2)+(R14^2)+(R15^2)+(R16^2)+(R17^2)+(R18^2)+(R19^2)+(R20^2))/($H$13-1))</f>
        <v>0.2132866046733945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0.75</v>
      </c>
      <c r="E12">
        <v>-11.87681342</v>
      </c>
      <c r="F12">
        <v>0.64469030520000004</v>
      </c>
      <c r="G12" t="s">
        <v>58</v>
      </c>
      <c r="H12">
        <f>L6</f>
        <v>4.1599999999999996E-3</v>
      </c>
      <c r="K12">
        <f>ABS(E14-E17)</f>
        <v>2.5129986160000009</v>
      </c>
      <c r="L12" s="1"/>
      <c r="N12">
        <f>($L$4-$L$5)*(E14/$L$4)</f>
        <v>-9.0927690343037924</v>
      </c>
      <c r="O12">
        <f>SQRT(((E14/$L$4)*$M$4)^2+((E14/$L$4)*$M$5)^2+(($L$4-$L$5)*$H$11)^2+(((($L$5-$L$4)*E14)/($L$4^2))*$M$4)^2)</f>
        <v>0.21704308249117907</v>
      </c>
      <c r="Q12">
        <f t="shared" ref="Q12:Q19" si="0">N12-N13</f>
        <v>-2.2890142863153846</v>
      </c>
      <c r="R12">
        <f t="shared" ref="R12:R19" si="1">SQRT((O12^2)+(O13^2))</f>
        <v>0.27421396187129904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1.233333333</v>
      </c>
      <c r="E13">
        <v>-9.6393463070000003</v>
      </c>
      <c r="F13">
        <v>0.63131894980000003</v>
      </c>
      <c r="G13" t="s">
        <v>39</v>
      </c>
      <c r="H13" s="4">
        <f>C39</f>
        <v>10</v>
      </c>
      <c r="K13">
        <f>ABS(E17-E20)</f>
        <v>2.436665058</v>
      </c>
      <c r="L13" s="1"/>
      <c r="N13">
        <f>($L$4-$L$5)*(E17/$L$4)</f>
        <v>-6.8037547479884077</v>
      </c>
      <c r="O13">
        <f>SQRT(((E17/$L$4)*$M$4)^2+((E17/$L$4)*$M$5)^2+(($L$4-$L$5)*$H$11)^2+(((($L$5-$L$4)*E17)/($L$4^2))*$M$4)^2)</f>
        <v>0.16758758076862823</v>
      </c>
      <c r="Q13">
        <f t="shared" si="0"/>
        <v>-2.2194843615176518</v>
      </c>
      <c r="R13">
        <f t="shared" si="1"/>
        <v>0.20726307901303165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1.35</v>
      </c>
      <c r="E14">
        <v>-9.9825134930000008</v>
      </c>
      <c r="F14">
        <v>0.67020900559999996</v>
      </c>
      <c r="K14">
        <f>ABS(E20-E23)</f>
        <v>2.5003041750000001</v>
      </c>
      <c r="L14" s="1"/>
      <c r="N14">
        <f>($L$4-$L$5)*(E20/$L$4)</f>
        <v>-4.5842703864707559</v>
      </c>
      <c r="O14">
        <f>SQRT(((E20/$L$4)*$M$4)^2+((E20/$L$4)*$M$5)^2+(($L$4-$L$5)*$H$11)^2+(((($L$5-$L$4)*E20)/($L$4^2))*$M$4)^2)</f>
        <v>0.1219523951961613</v>
      </c>
      <c r="Q14">
        <f t="shared" si="0"/>
        <v>-2.2774513046962221</v>
      </c>
      <c r="R14">
        <f t="shared" si="1"/>
        <v>0.14676651853642192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2.1693082849999996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1.7</v>
      </c>
      <c r="E15">
        <v>-9.7028741499999995</v>
      </c>
      <c r="F15">
        <v>0.64840869050000005</v>
      </c>
      <c r="K15">
        <f>ABS(E26-E23)</f>
        <v>2.4154211109999997</v>
      </c>
      <c r="L15" s="1"/>
      <c r="N15">
        <f>($L$4-$L$5)*(E23/$L$4)</f>
        <v>-2.3068190817745338</v>
      </c>
      <c r="O15">
        <f>SQRT(((E23/$L$4)*$M$4)^2+((E23/$L$4)*$M$5)^2+(($L$4-$L$5)*$H$11)^2+(((($L$5-$L$4)*E23)/($L$4^2))*$M$4)^2)</f>
        <v>8.1657971253400463E-2</v>
      </c>
      <c r="Q15">
        <f t="shared" si="0"/>
        <v>-2.2001338939642205</v>
      </c>
      <c r="R15">
        <f t="shared" si="1"/>
        <v>0.1027625455816527</v>
      </c>
      <c r="T15">
        <f>E11*$AH$28</f>
        <v>-10.519875645395533</v>
      </c>
      <c r="U15">
        <f>(SQRT(($M$3/E11)^2+($AI$28/$AH$28^2)))/100*T15</f>
        <v>-9.8344291127913513E-3</v>
      </c>
      <c r="V15">
        <f>T15-T16</f>
        <v>-1.9342304899748459</v>
      </c>
      <c r="W15">
        <f>SQRT(U15^2+U16^2)</f>
        <v>1.2694045818091157E-2</v>
      </c>
      <c r="Z15" t="s">
        <v>26</v>
      </c>
      <c r="AA15">
        <f>AA14/AA13</f>
        <v>1.778121545081967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2.2166666670000001</v>
      </c>
      <c r="E16">
        <v>-7.0754957440000004</v>
      </c>
      <c r="F16">
        <v>0.65537255000000005</v>
      </c>
      <c r="K16">
        <f>ABS(E29-E26)</f>
        <v>2.2841277639999999</v>
      </c>
      <c r="L16" s="1"/>
      <c r="N16">
        <f>($L$4-$L$5)*(E26/$L$4)</f>
        <v>-0.1066851878103134</v>
      </c>
      <c r="O16">
        <f>SQRT(((E26/$L$4)*$M$4)^2+((E26/$L$4)*$M$5)^2+(($L$4-$L$5)*$H$11)^2+(((($L$5-$L$4)*E26)/($L$4^2))*$M$4)^2)</f>
        <v>6.2386829581251135E-2</v>
      </c>
      <c r="Q16">
        <f t="shared" si="0"/>
        <v>-2.0805427628479096</v>
      </c>
      <c r="R16">
        <f t="shared" si="1"/>
        <v>9.9070889893806302E-2</v>
      </c>
      <c r="T16">
        <f>E14*$AH$28</f>
        <v>-8.5856451554206874</v>
      </c>
      <c r="U16">
        <f>(SQRT(($M$3/E14)^2+($AI$28/$AH$28^2)))/100*T16</f>
        <v>-8.0263817039360578E-3</v>
      </c>
      <c r="V16">
        <f t="shared" ref="V16:V23" si="2">T16-T17</f>
        <v>-2.1613508870455078</v>
      </c>
      <c r="W16">
        <f t="shared" ref="W16:W23" si="3">SQRT(U16^2+U17^2)</f>
        <v>1.0024765867889128E-2</v>
      </c>
      <c r="X16" s="6" t="s">
        <v>83</v>
      </c>
      <c r="Y16" s="6" t="s">
        <v>84</v>
      </c>
      <c r="Z16" t="s">
        <v>27</v>
      </c>
      <c r="AA16">
        <f>ATAN(AA14/AA13)</f>
        <v>1.0584894809113279</v>
      </c>
      <c r="AB16">
        <f>(ABS(1/(1+AA15)))*AB15</f>
        <v>2.9504545350025608E-3</v>
      </c>
      <c r="AG16" t="s">
        <v>69</v>
      </c>
      <c r="AH16">
        <f>AH10/2</f>
        <v>12.169308285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2.3166666669999998</v>
      </c>
      <c r="E17">
        <v>-7.4695148769999999</v>
      </c>
      <c r="F17">
        <v>0.69437387920000004</v>
      </c>
      <c r="K17">
        <f>ABS(E32-E29)</f>
        <v>2.644273417</v>
      </c>
      <c r="L17" s="1"/>
      <c r="N17">
        <f>($L$4-$L$5)*(E29/$L$4)</f>
        <v>1.9738575750375962</v>
      </c>
      <c r="O17">
        <f>SQRT(((E29/$L$4)*$M$4)^2+((E29/$L$4)*$M$5)^2+(($L$4-$L$5)*$H$11)^2+(((($L$5-$L$4)*E29)/($L$4^2))*$M$4)^2)</f>
        <v>7.6960540013377127E-2</v>
      </c>
      <c r="Q17">
        <f t="shared" si="0"/>
        <v>-2.4085885244423064</v>
      </c>
      <c r="R17">
        <f t="shared" si="1"/>
        <v>0.14088740204405897</v>
      </c>
      <c r="T17">
        <f>E17*$AH$28</f>
        <v>-6.4242942683751796</v>
      </c>
      <c r="U17">
        <f>(SQRT(($M$3/E17)^2+($AI$28/$AH$28^2)))/100*T17</f>
        <v>-6.0060908625091062E-3</v>
      </c>
      <c r="V17">
        <f t="shared" si="2"/>
        <v>-2.0956988002340751</v>
      </c>
      <c r="W17">
        <f t="shared" si="3"/>
        <v>7.242505589968409E-3</v>
      </c>
      <c r="X17" s="5">
        <f>ABS(AVERAGE(V15:V24))</f>
        <v>2.1162312688325748</v>
      </c>
      <c r="Y17" s="5">
        <f>SQRT(((W15^2)+(W16^2)+(W17^2)+(W18^2)+(W19^2)+(W20^2)+(W21^2)+(W22^2)+(W23^2)+(W24^2))/($H$13-1))</f>
        <v>7.498615940045761E-3</v>
      </c>
      <c r="Z17" t="s">
        <v>28</v>
      </c>
      <c r="AA17">
        <f>SQRT((AA14^2)+(AA13^2))</f>
        <v>2.4888347545326588</v>
      </c>
      <c r="AB17">
        <f>SQRT(((ABS(AA13*(AA13^2+AA14^2)))*AB13)^2+((ABS(AA14*(AA13^2+AA14^2)))*AB14)^2)</f>
        <v>0.13437342915609893</v>
      </c>
      <c r="AG17" t="s">
        <v>70</v>
      </c>
      <c r="AH17">
        <f>(AH16)-AH15</f>
        <v>2.1693082849999996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2.65</v>
      </c>
      <c r="E18">
        <v>-7.1306038989999996</v>
      </c>
      <c r="F18">
        <v>0.64701777179999997</v>
      </c>
      <c r="K18">
        <f>ABS(E35-E32)</f>
        <v>2.4239984360000006</v>
      </c>
      <c r="N18">
        <f>($L$4-$L$5)*(E32/$L$4)</f>
        <v>4.3824460994799024</v>
      </c>
      <c r="O18">
        <f>SQRT(((E32/$L$4)*$M$4)^2+((E32/$L$4)*$M$5)^2+(($L$4-$L$5)*$H$11)^2+(((($L$5-$L$4)*E32)/($L$4^2))*$M$4)^2)</f>
        <v>0.11800989507483552</v>
      </c>
      <c r="Q18">
        <f t="shared" si="0"/>
        <v>-2.2079467193825737</v>
      </c>
      <c r="R18">
        <f t="shared" si="1"/>
        <v>0.20129075862978052</v>
      </c>
      <c r="T18">
        <f>E20*$AH$28</f>
        <v>-4.3285954681411045</v>
      </c>
      <c r="U18">
        <f>(SQRT(($M$3/E20)^2+($AI$28/$AH$28^2)))/100*T18</f>
        <v>-4.0473151312948527E-3</v>
      </c>
      <c r="V18">
        <f t="shared" si="2"/>
        <v>-2.1504327985351481</v>
      </c>
      <c r="W18">
        <f t="shared" si="3"/>
        <v>4.5314579494573235E-3</v>
      </c>
      <c r="Z18" t="s">
        <v>29</v>
      </c>
      <c r="AA18">
        <f>AA17/AA14</f>
        <v>1.147294172867025</v>
      </c>
      <c r="AB18">
        <f>(((AB17/AA17)*100+(AB14/AA14)*100)/100)*AA18</f>
        <v>6.7231740132670553E-2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3.1666666669999999</v>
      </c>
      <c r="E19">
        <v>-4.6938924760000003</v>
      </c>
      <c r="F19">
        <v>0.66711189339999999</v>
      </c>
      <c r="K19">
        <f>ABS(E38-E35)</f>
        <v>2.678128351999999</v>
      </c>
      <c r="N19">
        <f>($L$4-$L$5)*(E35/$L$4)</f>
        <v>6.5903928188624761</v>
      </c>
      <c r="O19">
        <f>SQRT(((E35/$L$4)*$M$4)^2+((E35/$L$4)*$M$5)^2+(($L$4-$L$5)*$H$11)^2+(((($L$5-$L$4)*E35)/($L$4^2))*$M$4)^2)</f>
        <v>0.16306941520156032</v>
      </c>
      <c r="Q19">
        <f t="shared" si="0"/>
        <v>-2.4394259588061278</v>
      </c>
      <c r="R19">
        <f t="shared" si="1"/>
        <v>0.27037557286923369</v>
      </c>
      <c r="T19">
        <f>E23*$AH$28</f>
        <v>-2.1781626696059564</v>
      </c>
      <c r="U19">
        <f>(SQRT(($M$3/E23)^2+($AI$28/$AH$28^2)))/100*T19</f>
        <v>-2.0379772755582202E-3</v>
      </c>
      <c r="V19">
        <f t="shared" si="2"/>
        <v>-2.0774275511372955</v>
      </c>
      <c r="W19">
        <f t="shared" si="3"/>
        <v>2.0419637962202745E-3</v>
      </c>
      <c r="Z19" t="s">
        <v>30</v>
      </c>
      <c r="AA19">
        <f>1/AA15</f>
        <v>0.56239125090512443</v>
      </c>
      <c r="AB19">
        <f>AB15</f>
        <v>8.1967213114754103E-3</v>
      </c>
      <c r="AG19" t="s">
        <v>72</v>
      </c>
      <c r="AH19">
        <f>AH17/AH18</f>
        <v>0.90387845208333317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3.266666667</v>
      </c>
      <c r="E20">
        <v>-5.0328498189999999</v>
      </c>
      <c r="F20">
        <v>0.69327968959999997</v>
      </c>
      <c r="N20">
        <f>($L$4-$L$5)*(E38/$L$4)</f>
        <v>9.0298187776686039</v>
      </c>
      <c r="O20">
        <f>SQRT(((E38/$L$4)*$M$4)^2+((E38/$L$4)*$M$5)^2+(($L$4-$L$5)*$H$11)^2+(((($L$5-$L$4)*E38)/($L$4^2))*$M$4)^2)</f>
        <v>0.21566482381275676</v>
      </c>
      <c r="T20">
        <f>E26*$AH$28</f>
        <v>-0.10073511846866083</v>
      </c>
      <c r="U20">
        <f>(SQRT(($M$3/E26)^2+($AI$28/$AH$28^2)))/100*T20</f>
        <v>-1.2753340496751852E-4</v>
      </c>
      <c r="V20">
        <f t="shared" si="2"/>
        <v>-1.9645062824207578</v>
      </c>
      <c r="W20">
        <f t="shared" si="3"/>
        <v>1.7490436482314254E-3</v>
      </c>
      <c r="Z20" t="s">
        <v>31</v>
      </c>
      <c r="AA20">
        <f>AA10*AA19</f>
        <v>6.8439125090512443</v>
      </c>
      <c r="AB20">
        <f>(((AB10/AA10)*100+(AB19/AA19)*100)/100)*AA20</f>
        <v>0.10537234107462501</v>
      </c>
      <c r="AG20" t="s">
        <v>73</v>
      </c>
      <c r="AH20">
        <f>ATAN(AH19)</f>
        <v>0.73495376528740075</v>
      </c>
      <c r="AI20">
        <f>(ABS(1/(1+AH19)))*AI19</f>
        <v>2.188515060983678E-3</v>
      </c>
    </row>
    <row r="21" spans="2:35" x14ac:dyDescent="0.25">
      <c r="B21" s="9" t="s">
        <v>56</v>
      </c>
      <c r="C21">
        <v>4</v>
      </c>
      <c r="D21">
        <v>3.6333333329999999</v>
      </c>
      <c r="E21">
        <v>-4.7150807879999999</v>
      </c>
      <c r="F21">
        <v>0.6671582573</v>
      </c>
      <c r="T21">
        <f>E29*$AH$28</f>
        <v>1.8637711639520969</v>
      </c>
      <c r="U21">
        <f>(SQRT(($M$3/E29)^2+($AI$28/$AH$28^2)))/100*T21</f>
        <v>1.7443878336069892E-3</v>
      </c>
      <c r="V21">
        <f t="shared" si="2"/>
        <v>-2.2742562049321089</v>
      </c>
      <c r="W21">
        <f t="shared" si="3"/>
        <v>4.2442545628119874E-3</v>
      </c>
      <c r="Z21" t="s">
        <v>32</v>
      </c>
      <c r="AA21">
        <f>AA10*AA18</f>
        <v>13.961776483202909</v>
      </c>
      <c r="AB21">
        <f>(((AB10/AA10)*100+(AB18/AA18)*100)/100)*AA21</f>
        <v>0.82963671394014504</v>
      </c>
    </row>
    <row r="22" spans="2:35" x14ac:dyDescent="0.25">
      <c r="B22" s="8" t="s">
        <v>54</v>
      </c>
      <c r="C22">
        <v>5</v>
      </c>
      <c r="D22">
        <v>4.1666666670000003</v>
      </c>
      <c r="E22">
        <v>-2.2020636260000002</v>
      </c>
      <c r="F22">
        <v>0.69979845539999996</v>
      </c>
      <c r="T22">
        <f>E32*$AH$28</f>
        <v>4.138027368884206</v>
      </c>
      <c r="U22">
        <f>(SQRT(($M$3/E32)^2+($AI$28/$AH$28^2)))/100*T22</f>
        <v>3.8692128243241275E-3</v>
      </c>
      <c r="V22">
        <f t="shared" si="2"/>
        <v>-2.0848046379686194</v>
      </c>
      <c r="W22">
        <f t="shared" si="3"/>
        <v>6.9869450248459253E-3</v>
      </c>
      <c r="AE22">
        <v>2</v>
      </c>
      <c r="AG22" t="s">
        <v>74</v>
      </c>
      <c r="AH22">
        <f>AH18/AH17</f>
        <v>1.1063434444035234</v>
      </c>
      <c r="AI22">
        <f>SQRT((AI17*(AH18/(AH17^2)))^2)</f>
        <v>5.099982570727718E-3</v>
      </c>
    </row>
    <row r="23" spans="2:35" x14ac:dyDescent="0.25">
      <c r="B23" s="5" t="s">
        <v>55</v>
      </c>
      <c r="C23">
        <v>5</v>
      </c>
      <c r="D23">
        <v>4.266666667</v>
      </c>
      <c r="E23">
        <v>-2.5325456439999998</v>
      </c>
      <c r="F23">
        <v>0.72594770610000003</v>
      </c>
      <c r="T23">
        <f>E35*$AH$28</f>
        <v>6.2228320068528253</v>
      </c>
      <c r="U23">
        <f>(SQRT(($M$3/E35)^2+($AI$28/$AH$28^2)))/100*T23</f>
        <v>5.8177824727558298E-3</v>
      </c>
      <c r="V23">
        <f t="shared" si="2"/>
        <v>-2.3033737672448131</v>
      </c>
      <c r="W23">
        <f t="shared" si="3"/>
        <v>9.8681595770384999E-3</v>
      </c>
      <c r="AA23" t="s">
        <v>11</v>
      </c>
      <c r="AB23" t="s">
        <v>4</v>
      </c>
      <c r="AG23" t="s">
        <v>31</v>
      </c>
      <c r="AH23">
        <f>AH22*AH16</f>
        <v>13.463434444035233</v>
      </c>
      <c r="AI23">
        <f>((SQRT((((AI19/AH19)*100)^2)+(((AI16/AH16)*100)^2)))/100)*AH23</f>
        <v>6.3041635783876587E-2</v>
      </c>
    </row>
    <row r="24" spans="2:35" x14ac:dyDescent="0.25">
      <c r="B24" s="9" t="s">
        <v>56</v>
      </c>
      <c r="C24">
        <v>5</v>
      </c>
      <c r="D24">
        <v>4.55</v>
      </c>
      <c r="E24">
        <v>-2.2317550800000001</v>
      </c>
      <c r="F24">
        <v>0.68715037820000002</v>
      </c>
      <c r="T24">
        <f>E38*$AH$28</f>
        <v>8.5262057740976385</v>
      </c>
      <c r="U24">
        <f>(SQRT(($M$3/E38)^2+($AI$28/$AH$28^2)))/100*T24</f>
        <v>7.9708205686486091E-3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12.863434444035233</v>
      </c>
      <c r="AI24">
        <f>AI23</f>
        <v>6.3041635783876587E-2</v>
      </c>
    </row>
    <row r="25" spans="2:35" x14ac:dyDescent="0.25">
      <c r="B25" s="8" t="s">
        <v>54</v>
      </c>
      <c r="C25">
        <v>6</v>
      </c>
      <c r="D25">
        <v>5.0833333329999997</v>
      </c>
      <c r="E25">
        <v>0.18372166749999999</v>
      </c>
      <c r="F25">
        <v>0.68610255249999996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6.2339125090512439</v>
      </c>
      <c r="AB25">
        <f>SQRT((AB20^2)+(AB24^2))</f>
        <v>0.10537234107462501</v>
      </c>
      <c r="AG25" t="s">
        <v>76</v>
      </c>
      <c r="AH25">
        <f>AH22*AH24</f>
        <v>14.231376369672862</v>
      </c>
      <c r="AI25">
        <f>((SQRT((((AI22/AH22)*100)^2)+(((AI24/AH24)*100)^2)))/100)*AH25</f>
        <v>9.5751003052455236E-2</v>
      </c>
    </row>
    <row r="26" spans="2:35" x14ac:dyDescent="0.25">
      <c r="B26" s="5" t="s">
        <v>55</v>
      </c>
      <c r="C26">
        <v>6</v>
      </c>
      <c r="D26">
        <v>5.2</v>
      </c>
      <c r="E26">
        <v>-0.117124533</v>
      </c>
      <c r="F26">
        <v>0.69947390700000001</v>
      </c>
      <c r="J26">
        <f>D10/4</f>
        <v>7.4999999999999997E-2</v>
      </c>
      <c r="K26">
        <f>J26-J27</f>
        <v>-0.1125</v>
      </c>
      <c r="M26">
        <v>1</v>
      </c>
      <c r="N26">
        <f>ABS(K26)</f>
        <v>0.1125</v>
      </c>
      <c r="O26">
        <f>ABS(K27)</f>
        <v>0.12083333325000001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5.5333333329999999</v>
      </c>
      <c r="E27">
        <v>0.19646247250000001</v>
      </c>
      <c r="F27">
        <v>0.69878772089999996</v>
      </c>
      <c r="J27">
        <f>D12/4</f>
        <v>0.1875</v>
      </c>
      <c r="K27">
        <f t="shared" ref="K27:K44" si="4">J27-J28</f>
        <v>-0.12083333325000001</v>
      </c>
      <c r="M27">
        <v>2</v>
      </c>
      <c r="N27">
        <f>ABS(K28)</f>
        <v>0.11666666674999998</v>
      </c>
      <c r="O27">
        <f>ABS(K29)</f>
        <v>0.12916666675000005</v>
      </c>
      <c r="P27" t="s">
        <v>85</v>
      </c>
      <c r="AE27">
        <v>3</v>
      </c>
      <c r="AG27" t="s">
        <v>77</v>
      </c>
      <c r="AH27">
        <f>AH24-((3/2)*AH9)</f>
        <v>11.063434444035234</v>
      </c>
      <c r="AI27">
        <f>AI24</f>
        <v>6.3041635783876587E-2</v>
      </c>
    </row>
    <row r="28" spans="2:35" x14ac:dyDescent="0.25">
      <c r="B28" s="8" t="s">
        <v>54</v>
      </c>
      <c r="C28">
        <v>7</v>
      </c>
      <c r="D28">
        <v>6.0333333329999999</v>
      </c>
      <c r="E28">
        <v>2.518664287</v>
      </c>
      <c r="F28">
        <v>0.67675558530000002</v>
      </c>
      <c r="J28">
        <f>D13/4</f>
        <v>0.30833333325000001</v>
      </c>
      <c r="K28">
        <f t="shared" si="4"/>
        <v>-0.11666666674999998</v>
      </c>
      <c r="M28">
        <v>3</v>
      </c>
      <c r="N28">
        <f>ABS(K30)</f>
        <v>0.10833333324999994</v>
      </c>
      <c r="O28">
        <f>ABS(K31)</f>
        <v>0.12916666674999999</v>
      </c>
      <c r="P28">
        <f>H13</f>
        <v>10</v>
      </c>
      <c r="AG28" t="s">
        <v>78</v>
      </c>
      <c r="AH28">
        <f>AH27/AH24</f>
        <v>0.8600684748827202</v>
      </c>
      <c r="AI28">
        <f>SQRT((AI27/AH24)^2+((AH27*AI24/(AH24^2))^2))</f>
        <v>6.4641278454339469E-3</v>
      </c>
    </row>
    <row r="29" spans="2:35" x14ac:dyDescent="0.25">
      <c r="B29" s="5" t="s">
        <v>55</v>
      </c>
      <c r="C29">
        <v>7</v>
      </c>
      <c r="D29">
        <v>6.1333333330000004</v>
      </c>
      <c r="E29">
        <v>2.1670032309999998</v>
      </c>
      <c r="F29">
        <v>0.70718886219999999</v>
      </c>
      <c r="J29">
        <f>D15/4</f>
        <v>0.42499999999999999</v>
      </c>
      <c r="K29">
        <f t="shared" si="4"/>
        <v>-0.12916666675000005</v>
      </c>
      <c r="M29">
        <v>4</v>
      </c>
      <c r="N29">
        <f>ABS(K32)</f>
        <v>0.11666666650000002</v>
      </c>
      <c r="O29">
        <f>ABS(K33)</f>
        <v>0.1333333335000001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6.4333333330000002</v>
      </c>
      <c r="E30">
        <v>2.4678494309999999</v>
      </c>
      <c r="F30">
        <v>0.69381750769999995</v>
      </c>
      <c r="J30">
        <f>D16/4</f>
        <v>0.55416666675000004</v>
      </c>
      <c r="K30">
        <f t="shared" si="4"/>
        <v>-0.10833333324999994</v>
      </c>
      <c r="M30">
        <v>5</v>
      </c>
      <c r="N30">
        <f>ABS(K34)</f>
        <v>9.5833333249999875E-2</v>
      </c>
      <c r="O30">
        <f>ABS(K35)</f>
        <v>0.13333333324999996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7.016666667</v>
      </c>
      <c r="E31">
        <v>5.1883729509999998</v>
      </c>
      <c r="F31">
        <v>0.66243840580000002</v>
      </c>
      <c r="J31">
        <f>D18/4</f>
        <v>0.66249999999999998</v>
      </c>
      <c r="K31">
        <f t="shared" si="4"/>
        <v>-0.12916666674999999</v>
      </c>
      <c r="M31">
        <v>6</v>
      </c>
      <c r="N31">
        <f>ABS(K36)</f>
        <v>0.11250000000000004</v>
      </c>
      <c r="O31">
        <f>ABS(K37)</f>
        <v>0.125</v>
      </c>
      <c r="R31" s="6" t="s">
        <v>17</v>
      </c>
      <c r="S31" s="5">
        <f>SUM(N26:O36)</f>
        <v>2.2666666667500004</v>
      </c>
      <c r="T31" s="5">
        <f>SQRT((P26^2)*10)</f>
        <v>1.8604085572798249E-2</v>
      </c>
      <c r="V31" s="6" t="s">
        <v>14</v>
      </c>
      <c r="W31" s="5">
        <f>AVERAGE(N26:N36)</f>
        <v>0.10708333330000001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7.15</v>
      </c>
      <c r="E32">
        <v>4.8112766479999998</v>
      </c>
      <c r="F32">
        <v>0.68868965709999996</v>
      </c>
      <c r="J32">
        <f>D19/4</f>
        <v>0.79166666674999997</v>
      </c>
      <c r="K32">
        <f t="shared" si="4"/>
        <v>-0.11666666650000002</v>
      </c>
      <c r="M32">
        <v>7</v>
      </c>
      <c r="N32">
        <f>ABS(K38)</f>
        <v>0.10000000000000009</v>
      </c>
      <c r="O32">
        <f>ABS(K39)</f>
        <v>0.14583333349999994</v>
      </c>
      <c r="R32" s="6" t="s">
        <v>19</v>
      </c>
      <c r="S32" s="5">
        <f>H13/S31</f>
        <v>4.411764705720155</v>
      </c>
      <c r="T32" s="5">
        <f>(H13/(S31^2))*T31</f>
        <v>3.621037416584616E-2</v>
      </c>
      <c r="V32" s="6" t="s">
        <v>16</v>
      </c>
      <c r="W32" s="5">
        <f>AVERAGE(O26:O35)</f>
        <v>0.13287037041666666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7.4333333330000002</v>
      </c>
      <c r="E33">
        <v>5.141777212</v>
      </c>
      <c r="F33">
        <v>0.6710157309</v>
      </c>
      <c r="J33">
        <f>D21/4</f>
        <v>0.90833333324999999</v>
      </c>
      <c r="K33">
        <f t="shared" si="4"/>
        <v>-0.1333333335000001</v>
      </c>
      <c r="M33">
        <v>8</v>
      </c>
      <c r="N33">
        <f>ABS(K40)</f>
        <v>0.10416666650000006</v>
      </c>
      <c r="O33">
        <f>ABS(K41)</f>
        <v>0.13749999999999996</v>
      </c>
      <c r="P33" s="3"/>
      <c r="Q33" s="3"/>
    </row>
    <row r="34" spans="2:42" x14ac:dyDescent="0.25">
      <c r="B34" s="8" t="s">
        <v>54</v>
      </c>
      <c r="C34">
        <v>9</v>
      </c>
      <c r="D34">
        <v>7.983333333</v>
      </c>
      <c r="E34">
        <v>7.5318372589999996</v>
      </c>
      <c r="F34">
        <v>0.67426120420000002</v>
      </c>
      <c r="J34">
        <f>D22/4</f>
        <v>1.0416666667500001</v>
      </c>
      <c r="K34">
        <f t="shared" si="4"/>
        <v>-9.5833333249999875E-2</v>
      </c>
      <c r="M34">
        <v>9</v>
      </c>
      <c r="N34">
        <f>ABS(K42)</f>
        <v>9.1666666749999903E-2</v>
      </c>
      <c r="O34">
        <f>ABS(K43)</f>
        <v>0.14166666674999995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8.0333333329999999</v>
      </c>
      <c r="E35">
        <v>7.2352750840000004</v>
      </c>
      <c r="F35">
        <v>0.70881159709999997</v>
      </c>
      <c r="J35">
        <f>D24/4</f>
        <v>1.1375</v>
      </c>
      <c r="K35">
        <f t="shared" si="4"/>
        <v>-0.13333333324999996</v>
      </c>
      <c r="M35">
        <v>10</v>
      </c>
      <c r="N35">
        <f>ABS(K44)</f>
        <v>0.11250000000000027</v>
      </c>
      <c r="P35" s="3"/>
      <c r="Q35" s="3"/>
    </row>
    <row r="36" spans="2:42" x14ac:dyDescent="0.25">
      <c r="B36" s="9" t="s">
        <v>56</v>
      </c>
      <c r="C36">
        <v>9</v>
      </c>
      <c r="D36">
        <v>8.35</v>
      </c>
      <c r="E36">
        <v>7.5614916210000001</v>
      </c>
      <c r="F36">
        <v>0.66995863239999998</v>
      </c>
      <c r="J36">
        <f>D25/4</f>
        <v>1.2708333332499999</v>
      </c>
      <c r="K36">
        <f t="shared" si="4"/>
        <v>-0.11250000000000004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8.9166666669999994</v>
      </c>
      <c r="E37">
        <v>10.273549089999999</v>
      </c>
      <c r="F37">
        <v>0.64283573829999996</v>
      </c>
      <c r="J37">
        <f>D27/4</f>
        <v>1.38333333325</v>
      </c>
      <c r="K37">
        <f t="shared" si="4"/>
        <v>-0.125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9.0333333329999999</v>
      </c>
      <c r="E38">
        <v>9.9134034359999994</v>
      </c>
      <c r="F38">
        <v>0.66904989859999997</v>
      </c>
      <c r="J38">
        <f>D28/4</f>
        <v>1.50833333325</v>
      </c>
      <c r="K38">
        <f t="shared" si="4"/>
        <v>-0.10000000000000009</v>
      </c>
      <c r="Q38">
        <f>V15</f>
        <v>-1.9342304899748459</v>
      </c>
      <c r="R38">
        <f t="shared" ref="Q38:R47" si="5">W15</f>
        <v>1.2694045818091157E-2</v>
      </c>
      <c r="S38">
        <f>D13/4-D10/4</f>
        <v>0.23333333325</v>
      </c>
      <c r="T38">
        <f>$P$26</f>
        <v>5.8831284194720748E-3</v>
      </c>
      <c r="V38">
        <f>Q38/S38</f>
        <v>-8.2895592457098974</v>
      </c>
      <c r="W38">
        <f>SQRT(((1/S38)*R38)^2+((Q38/(S38^2))*T38)^2)</f>
        <v>0.21597233875651317</v>
      </c>
      <c r="Y38" s="6" t="s">
        <v>94</v>
      </c>
      <c r="Z38" s="6"/>
      <c r="AA38" s="5">
        <f>AVERAGE(V38:V47)</f>
        <v>-8.8437284834207812</v>
      </c>
      <c r="AB38" s="13">
        <f>SQRT(SUM(W38^2+W39^2+W40^2+W41^2+W42^2+W43^2+W44^2+W45^2+W46^2+W47^2)/(H13^2))</f>
        <v>6.609477821141338E-2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9.3666666670000005</v>
      </c>
      <c r="E39">
        <v>10.243848359999999</v>
      </c>
      <c r="F39">
        <v>0.62594999890000003</v>
      </c>
      <c r="J39">
        <f>D30/4</f>
        <v>1.6083333332500001</v>
      </c>
      <c r="K39">
        <f t="shared" si="4"/>
        <v>-0.14583333349999994</v>
      </c>
      <c r="Q39">
        <f t="shared" si="5"/>
        <v>-2.1613508870455078</v>
      </c>
      <c r="R39">
        <f t="shared" si="5"/>
        <v>1.0024765867889128E-2</v>
      </c>
      <c r="S39">
        <f>D16/4-D13/4</f>
        <v>0.24583333350000003</v>
      </c>
      <c r="T39">
        <f t="shared" ref="T39:T47" si="6">$P$26</f>
        <v>5.8831284194720748E-3</v>
      </c>
      <c r="V39">
        <f t="shared" ref="V39:V47" si="7">Q39/S39</f>
        <v>-8.7919358057499046</v>
      </c>
      <c r="W39">
        <f t="shared" ref="W39:W47" si="8">SQRT(((1/S39)*R39)^2+((Q39/(S39^2))*T39)^2)</f>
        <v>0.21431834681792161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1.75416666675</v>
      </c>
      <c r="K40">
        <f t="shared" si="4"/>
        <v>-0.10416666650000006</v>
      </c>
      <c r="Q40">
        <f t="shared" si="5"/>
        <v>-2.0956988002340751</v>
      </c>
      <c r="R40">
        <f t="shared" si="5"/>
        <v>7.242505589968409E-3</v>
      </c>
      <c r="S40">
        <f>D19/4-D16/4</f>
        <v>0.23749999999999993</v>
      </c>
      <c r="T40">
        <f t="shared" si="6"/>
        <v>5.8831284194720748E-3</v>
      </c>
      <c r="V40">
        <f t="shared" si="7"/>
        <v>-8.8239949483540023</v>
      </c>
      <c r="W40">
        <f t="shared" si="8"/>
        <v>0.22069672949347452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1.8583333332500001</v>
      </c>
      <c r="K41">
        <f t="shared" si="4"/>
        <v>-0.13749999999999996</v>
      </c>
      <c r="Q41">
        <f t="shared" si="5"/>
        <v>-2.1504327985351481</v>
      </c>
      <c r="R41">
        <f t="shared" si="5"/>
        <v>4.5314579494573235E-3</v>
      </c>
      <c r="S41">
        <f>D22/4-D19/4</f>
        <v>0.25000000000000011</v>
      </c>
      <c r="T41">
        <f t="shared" si="6"/>
        <v>5.8831284194720748E-3</v>
      </c>
      <c r="V41">
        <f t="shared" si="7"/>
        <v>-8.601731194140589</v>
      </c>
      <c r="W41">
        <f t="shared" si="8"/>
        <v>0.20323027997354323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1.99583333325</v>
      </c>
      <c r="K42">
        <f t="shared" si="4"/>
        <v>-9.1666666749999903E-2</v>
      </c>
      <c r="Q42">
        <f t="shared" si="5"/>
        <v>-2.0774275511372955</v>
      </c>
      <c r="R42">
        <f t="shared" si="5"/>
        <v>2.0419637962202745E-3</v>
      </c>
      <c r="S42">
        <f>D25/4-D22/4</f>
        <v>0.22916666649999984</v>
      </c>
      <c r="T42">
        <f t="shared" si="6"/>
        <v>5.8831284194720748E-3</v>
      </c>
      <c r="V42">
        <f t="shared" si="7"/>
        <v>-9.0651384115555782</v>
      </c>
      <c r="W42">
        <f t="shared" si="8"/>
        <v>0.232889239530499</v>
      </c>
      <c r="Y42" s="14" t="s">
        <v>96</v>
      </c>
      <c r="Z42" s="14"/>
      <c r="AA42" s="12">
        <f>ABS($X$17*100)</f>
        <v>211.6231268832575</v>
      </c>
      <c r="AB42" s="12">
        <f>$Y$17</f>
        <v>7.498615940045761E-3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2.0874999999999999</v>
      </c>
      <c r="K43">
        <f t="shared" si="4"/>
        <v>-0.14166666674999995</v>
      </c>
      <c r="Q43">
        <f t="shared" si="5"/>
        <v>-1.9645062824207578</v>
      </c>
      <c r="R43">
        <f t="shared" si="5"/>
        <v>1.7490436482314254E-3</v>
      </c>
      <c r="S43">
        <f>D28/4-D25/4</f>
        <v>0.23750000000000004</v>
      </c>
      <c r="T43">
        <f t="shared" si="6"/>
        <v>5.8831284194720748E-3</v>
      </c>
      <c r="V43">
        <f t="shared" si="7"/>
        <v>-8.2716053996663472</v>
      </c>
      <c r="W43">
        <f t="shared" si="8"/>
        <v>0.20502879469391588</v>
      </c>
      <c r="Y43" s="14" t="s">
        <v>97</v>
      </c>
      <c r="Z43" s="14"/>
      <c r="AA43" s="12">
        <f>ABS($W$31)</f>
        <v>0.10708333330000001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2.2291666667499999</v>
      </c>
      <c r="K44">
        <f t="shared" si="4"/>
        <v>-0.11250000000000027</v>
      </c>
      <c r="Q44">
        <f t="shared" si="5"/>
        <v>-2.2742562049321089</v>
      </c>
      <c r="R44">
        <f t="shared" si="5"/>
        <v>4.2442545628119874E-3</v>
      </c>
      <c r="S44">
        <f>D31/4-D28/4</f>
        <v>0.24583333350000003</v>
      </c>
      <c r="T44">
        <f t="shared" si="6"/>
        <v>5.8831284194720748E-3</v>
      </c>
      <c r="V44">
        <f t="shared" si="7"/>
        <v>-9.251211674807756</v>
      </c>
      <c r="W44">
        <f t="shared" si="8"/>
        <v>0.22206631819844178</v>
      </c>
      <c r="Y44" s="14" t="s">
        <v>98</v>
      </c>
      <c r="Z44" s="14"/>
      <c r="AA44" s="12">
        <f>ABS($W$32)</f>
        <v>0.13287037041666666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2.3416666667500001</v>
      </c>
      <c r="Q45">
        <f t="shared" si="5"/>
        <v>-2.0848046379686194</v>
      </c>
      <c r="R45">
        <f t="shared" si="5"/>
        <v>6.9869450248459253E-3</v>
      </c>
      <c r="S45">
        <f>D34/4-D31/4</f>
        <v>0.24166666650000002</v>
      </c>
      <c r="T45">
        <f t="shared" si="6"/>
        <v>5.8831284194720748E-3</v>
      </c>
      <c r="V45">
        <f t="shared" si="7"/>
        <v>-8.6267778182334443</v>
      </c>
      <c r="W45">
        <f t="shared" si="8"/>
        <v>0.21199084507964353</v>
      </c>
      <c r="Y45" s="14" t="s">
        <v>99</v>
      </c>
      <c r="Z45" s="14"/>
      <c r="AA45" s="5">
        <f>ABS($S$31)</f>
        <v>2.2666666667500004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-2.3033737672448131</v>
      </c>
      <c r="R46">
        <f t="shared" si="5"/>
        <v>9.8681595770384999E-3</v>
      </c>
      <c r="S46">
        <f>D37/4-D34/4</f>
        <v>0.23333333349999985</v>
      </c>
      <c r="T46">
        <f t="shared" si="6"/>
        <v>5.8831284194720748E-3</v>
      </c>
      <c r="V46">
        <f t="shared" si="7"/>
        <v>-9.8716018525694906</v>
      </c>
      <c r="W46">
        <f t="shared" si="8"/>
        <v>0.25246425502454756</v>
      </c>
      <c r="Y46" s="14" t="s">
        <v>100</v>
      </c>
      <c r="Z46" s="14"/>
      <c r="AA46" s="5">
        <f>ABS($S$32)</f>
        <v>4.411764705720155</v>
      </c>
      <c r="AB46" s="5">
        <f>$T$32</f>
        <v>3.621037416584616E-2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8.8437284834207812</v>
      </c>
      <c r="AB47" s="5">
        <f>$AB$38</f>
        <v>6.609477821141338E-2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2019-09-04T11:22:39Z</dcterms:modified>
</cp:coreProperties>
</file>