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AD7A9646-918C-4957-B405-D08F591BDB5E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S32" i="1" s="1"/>
  <c r="AA46" i="1" s="1"/>
  <c r="P28" i="1"/>
  <c r="X31" i="1" s="1"/>
  <c r="AB43" i="1" s="1"/>
  <c r="AB38" i="1" l="1"/>
  <c r="AB47" i="1" s="1"/>
  <c r="P30" i="1"/>
  <c r="X32" i="1" s="1"/>
  <c r="AB44" i="1" s="1"/>
  <c r="V38" i="1"/>
  <c r="AA38" i="1" s="1"/>
  <c r="AA47" i="1" s="1"/>
  <c r="AA45" i="1"/>
  <c r="T32" i="1"/>
  <c r="AB46" i="1" s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A10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4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0" i="1"/>
  <c r="AH20" i="1"/>
  <c r="AB18" i="1"/>
  <c r="AB21" i="1" s="1"/>
  <c r="AB16" i="1"/>
  <c r="AA19" i="1"/>
  <c r="AA20" i="1" s="1"/>
  <c r="AI23" i="1" l="1"/>
  <c r="AI24" i="1" s="1"/>
  <c r="AI27" i="1" s="1"/>
  <c r="AI28" i="1" s="1"/>
  <c r="AH25" i="1"/>
  <c r="T19" i="1"/>
  <c r="T17" i="1"/>
  <c r="T16" i="1"/>
  <c r="U16" i="1" s="1"/>
  <c r="T23" i="1"/>
  <c r="T15" i="1"/>
  <c r="T21" i="1"/>
  <c r="U21" i="1" s="1"/>
  <c r="T20" i="1"/>
  <c r="V20" i="1" s="1"/>
  <c r="T18" i="1"/>
  <c r="T22" i="1"/>
  <c r="AI25" i="1"/>
  <c r="AA25" i="1"/>
  <c r="L4" i="1"/>
  <c r="AB20" i="1"/>
  <c r="U15" i="1" l="1"/>
  <c r="U23" i="1"/>
  <c r="V15" i="1"/>
  <c r="U19" i="1"/>
  <c r="V19" i="1"/>
  <c r="V18" i="1"/>
  <c r="W16" i="1"/>
  <c r="U18" i="1"/>
  <c r="W18" i="1" s="1"/>
  <c r="W15" i="1"/>
  <c r="V21" i="1"/>
  <c r="U20" i="1"/>
  <c r="W20" i="1" s="1"/>
  <c r="U17" i="1"/>
  <c r="V17" i="1"/>
  <c r="U22" i="1"/>
  <c r="W22" i="1" s="1"/>
  <c r="V22" i="1"/>
  <c r="V16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X17" i="1" l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<sst xmlns="http://schemas.openxmlformats.org/spreadsheetml/2006/main" count="157" uniqueCount="101">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</sst>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O51" sqref="O46:W51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24.020113819999999</v>
      </c>
      <c r="M3">
        <v>0.01</v>
      </c>
      <c r="N3" t="s">
        <v>38</v>
      </c>
    </row>
    <row r="4" spans="1:35" x14ac:dyDescent="0.25">
      <c r="D4">
        <v>3.3333333329999999E-2</v>
      </c>
      <c r="E4">
        <v>12.01242083</v>
      </c>
      <c r="F4">
        <v>0.55015191210000003</v>
      </c>
      <c r="H4" s="11" t="s">
        <v>7</v>
      </c>
      <c r="I4" s="11"/>
      <c r="J4" s="11"/>
      <c r="K4" s="11"/>
      <c r="L4">
        <f>AA20</f>
        <v>7.2894798934822216</v>
      </c>
      <c r="M4">
        <f>AB20</f>
        <v>0.10451256931971174</v>
      </c>
      <c r="P4" t="s">
        <v>13</v>
      </c>
    </row>
    <row r="5" spans="1:35" x14ac:dyDescent="0.25">
      <c r="D5">
        <v>0.05</v>
      </c>
      <c r="E5">
        <v>-12.007692990000001</v>
      </c>
      <c r="F5">
        <v>0.53395756520000004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24.020113819999999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1.183333333</v>
      </c>
      <c r="E10">
        <v>-9.4978250559999999</v>
      </c>
      <c r="F10">
        <v>0.58665519479999995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12.010056909999999</v>
      </c>
      <c r="AB10">
        <f>AB9</f>
        <v>0.01</v>
      </c>
      <c r="AE10" t="s">
        <v>65</v>
      </c>
      <c r="AH10">
        <f>L3</f>
        <v>24.020113819999999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1.266666667</v>
      </c>
      <c r="E11">
        <v>-9.8645461890000004</v>
      </c>
      <c r="F11">
        <v>0.63083055070000005</v>
      </c>
      <c r="G11" t="s">
        <v>57</v>
      </c>
      <c r="H11">
        <f>M3</f>
        <v>0.01</v>
      </c>
      <c r="K11">
        <f>ABS(E11-E14)</f>
        <v>2.4604331350000006</v>
      </c>
      <c r="L11">
        <f>SQRT((H11^2)+(H11^2))</f>
        <v>1.4142135623730951E-2</v>
      </c>
      <c r="N11">
        <f>($L$4-$L$5)*(E11/$L$4)</f>
        <v>-9.0390588753344066</v>
      </c>
      <c r="O11">
        <f>SQRT(((E11/$L$4)*$M$4)^2+((E11/$L$4)*$M$5)^2+(($L$4-$L$5)*$H$11)^2+(((($L$5-$L$4)*E11)/($L$4^2))*$M$4)^2)</f>
        <v>0.20312579190109131</v>
      </c>
      <c r="Q11">
        <f>N11-N12</f>
        <v>-2.2545385808916931</v>
      </c>
      <c r="R11">
        <f>SQRT((O11^2)+(O12^2))</f>
        <v>0.2577842870432181</v>
      </c>
      <c r="T11" s="5">
        <f>ABS(AVERAGE(Q11:Q20))</f>
        <v>2.2233766158862318</v>
      </c>
      <c r="U11" s="5">
        <f>SQRT(((R11^2)+(R12^2)+(R13^2)+(R14^2)+(R15^2)+(R16^2)+(R17^2)+(R18^2)+(R19^2)+(R20^2))/($H$13-1))</f>
        <v>0.18182020341054561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1.6</v>
      </c>
      <c r="E12">
        <v>-9.5126053890000009</v>
      </c>
      <c r="F12">
        <v>0.5748188018</v>
      </c>
      <c r="G12" t="s">
        <v>58</v>
      </c>
      <c r="H12">
        <f>L6</f>
        <v>4.1599999999999996E-3</v>
      </c>
      <c r="K12">
        <f>ABS(E14-E17)</f>
        <v>2.3480502569999997</v>
      </c>
      <c r="L12" s="1"/>
      <c r="N12">
        <f>($L$4-$L$5)*(E14/$L$4)</f>
        <v>-6.7845202944427134</v>
      </c>
      <c r="O12">
        <f>SQRT(((E14/$L$4)*$M$4)^2+((E14/$L$4)*$M$5)^2+(($L$4-$L$5)*$H$11)^2+(((($L$5-$L$4)*E14)/($L$4^2))*$M$4)^2)</f>
        <v>0.1587219307812717</v>
      </c>
      <c r="Q12">
        <f t="shared" ref="Q12:Q18" si="0">N12-N13</f>
        <v>-2.1515601537690845</v>
      </c>
      <c r="R12">
        <f t="shared" ref="R12:R18" si="1">SQRT((O12^2)+(O13^2))</f>
        <v>0.19829626824060581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2.1</v>
      </c>
      <c r="E13">
        <v>-7.0610661859999997</v>
      </c>
      <c r="F13">
        <v>0.61744633250000003</v>
      </c>
      <c r="G13" t="s">
        <v>39</v>
      </c>
      <c r="H13" s="4">
        <f>C36</f>
        <v>9</v>
      </c>
      <c r="K13">
        <f>ABS(E17-E20)</f>
        <v>2.4545097629999999</v>
      </c>
      <c r="L13" s="1"/>
      <c r="N13">
        <f>($L$4-$L$5)*(E17/$L$4)</f>
        <v>-4.6329601406736289</v>
      </c>
      <c r="O13">
        <f>SQRT(((E17/$L$4)*$M$4)^2+((E17/$L$4)*$M$5)^2+(($L$4-$L$5)*$H$11)^2+(((($L$5-$L$4)*E17)/($L$4^2))*$M$4)^2)</f>
        <v>0.11886445510418785</v>
      </c>
      <c r="Q13">
        <f t="shared" si="0"/>
        <v>-2.2491108899241929</v>
      </c>
      <c r="R13">
        <f t="shared" si="1"/>
        <v>0.14542945036393007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2.233333333</v>
      </c>
      <c r="E14">
        <v>-7.4041130539999997</v>
      </c>
      <c r="F14">
        <v>0.62910377449999999</v>
      </c>
      <c r="K14">
        <f>ABS(E20-E23)</f>
        <v>2.4397235148000003</v>
      </c>
      <c r="L14" s="1"/>
      <c r="N14">
        <f>($L$4-$L$5)*(E20/$L$4)</f>
        <v>-2.383849250749436</v>
      </c>
      <c r="O14">
        <f>SQRT(((E20/$L$4)*$M$4)^2+((E20/$L$4)*$M$5)^2+(($L$4-$L$5)*$H$11)^2+(((($L$5-$L$4)*E20)/($L$4^2))*$M$4)^2)</f>
        <v>8.3791206853340613E-2</v>
      </c>
      <c r="Q14">
        <f t="shared" si="0"/>
        <v>-2.235561988082754</v>
      </c>
      <c r="R14">
        <f t="shared" si="1"/>
        <v>0.1072026822568662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2.0100569099999994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2.5</v>
      </c>
      <c r="E15">
        <v>-7.0433241669999997</v>
      </c>
      <c r="F15">
        <v>0.62041245570000003</v>
      </c>
      <c r="K15">
        <f>ABS(E26-E23)</f>
        <v>2.2061126291999997</v>
      </c>
      <c r="L15" s="1"/>
      <c r="N15">
        <f>($L$4-$L$5)*(E23/$L$4)</f>
        <v>-0.14828726266668196</v>
      </c>
      <c r="O15">
        <f>SQRT(((E23/$L$4)*$M$4)^2+((E23/$L$4)*$M$5)^2+(($L$4-$L$5)*$H$11)^2+(((($L$5-$L$4)*E23)/($L$4^2))*$M$4)^2)</f>
        <v>6.6868892148197717E-2</v>
      </c>
      <c r="Q15">
        <f t="shared" si="0"/>
        <v>-2.0215001844883731</v>
      </c>
      <c r="R15">
        <f t="shared" si="1"/>
        <v>0.10253469070278921</v>
      </c>
      <c r="T15">
        <f>E11*$AH$28</f>
        <v>-8.5722438414253528</v>
      </c>
      <c r="U15">
        <f>(SQRT(($M$3/E11)^2+($AI$28/$AH$28^2)))/100*T15</f>
        <v>-8.2386582110125558E-3</v>
      </c>
      <c r="V15">
        <f>T15-T16</f>
        <v>-2.1381047221677347</v>
      </c>
      <c r="W15">
        <f>SQRT(U15^2+U16^2)</f>
        <v>1.0301341530110912E-2</v>
      </c>
      <c r="Z15" t="s">
        <v>26</v>
      </c>
      <c r="AA15">
        <f>AA14/AA13</f>
        <v>1.6475876311475406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2.983333333</v>
      </c>
      <c r="E16">
        <v>-4.7159716999999999</v>
      </c>
      <c r="F16">
        <v>0.62749087619999999</v>
      </c>
      <c r="K16">
        <f>ABS(E29-E26)</f>
        <v>2.5461978100000002</v>
      </c>
      <c r="L16" s="1"/>
      <c r="N16">
        <f>($L$4-$L$5)*(E26/$L$4)</f>
        <v>1.8732129218216911</v>
      </c>
      <c r="O16">
        <f>SQRT(((E26/$L$4)*$M$4)^2+((E26/$L$4)*$M$5)^2+(($L$4-$L$5)*$H$11)^2+(((($L$5-$L$4)*E26)/($L$4^2))*$M$4)^2)</f>
        <v>7.7729750162916056E-2</v>
      </c>
      <c r="Q16">
        <f t="shared" si="0"/>
        <v>-2.3331262758444908</v>
      </c>
      <c r="R16">
        <f t="shared" si="1"/>
        <v>0.13591267881978511</v>
      </c>
      <c r="T16">
        <f>E14*$AH$28</f>
        <v>-6.4341391192576181</v>
      </c>
      <c r="U16">
        <f>(SQRT(($M$3/E14)^2+($AI$28/$AH$28^2)))/100*T16</f>
        <v>-6.1840236256100476E-3</v>
      </c>
      <c r="V16">
        <f t="shared" ref="V16:V22" si="2">T16-T17</f>
        <v>-2.0404445343233686</v>
      </c>
      <c r="W16">
        <f t="shared" ref="W16:W22" si="3">SQRT(U16^2+U17^2)</f>
        <v>7.4885942007444214E-3</v>
      </c>
      <c r="X16" s="6" t="s">
        <v>83</v>
      </c>
      <c r="Y16" s="6" t="s">
        <v>84</v>
      </c>
      <c r="Z16" t="s">
        <v>27</v>
      </c>
      <c r="AA16">
        <f>ATAN(AA14/AA13)</f>
        <v>1.0252836670098251</v>
      </c>
      <c r="AB16">
        <f>(ABS(1/(1+AA15)))*AB15</f>
        <v>3.0959206845677534E-3</v>
      </c>
      <c r="AG16" t="s">
        <v>69</v>
      </c>
      <c r="AH16">
        <f>AH10/2</f>
        <v>12.010056909999999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3.1</v>
      </c>
      <c r="E17">
        <v>-5.0560627970000001</v>
      </c>
      <c r="F17">
        <v>0.64210704669999996</v>
      </c>
      <c r="K17">
        <f>ABS(E32-E29)</f>
        <v>2.3835520409999997</v>
      </c>
      <c r="L17" s="1"/>
      <c r="N17">
        <f>($L$4-$L$5)*(E29/$L$4)</f>
        <v>4.2063391976661819</v>
      </c>
      <c r="O17">
        <f>SQRT(((E29/$L$4)*$M$4)^2+((E29/$L$4)*$M$5)^2+(($L$4-$L$5)*$H$11)^2+(((($L$5-$L$4)*E29)/($L$4^2))*$M$4)^2)</f>
        <v>0.11149144453087294</v>
      </c>
      <c r="Q17">
        <f t="shared" si="0"/>
        <v>-2.184091068988808</v>
      </c>
      <c r="R17">
        <f t="shared" si="1"/>
        <v>0.1878417968271599</v>
      </c>
      <c r="T17">
        <f>E17*$AH$28</f>
        <v>-4.3936945849342495</v>
      </c>
      <c r="U17">
        <f>(SQRT(($M$3/E17)^2+($AI$28/$AH$28^2)))/100*T17</f>
        <v>-4.2233748236830387E-3</v>
      </c>
      <c r="V17">
        <f t="shared" si="2"/>
        <v>-2.1329573399998552</v>
      </c>
      <c r="W17">
        <f t="shared" si="3"/>
        <v>4.7502435494341929E-3</v>
      </c>
      <c r="X17" s="5">
        <f>ABS(AVERAGE(V15:V24))</f>
        <v>2.1085520921551448</v>
      </c>
      <c r="Y17" s="5">
        <f>SQRT(((W15^2)+(W16^2)+(W17^2)+(W18^2)+(W19^2)+(W20^2)+(W21^2)+(W22^2)+(W23^2)+(W24^2))/($H$13-1))</f>
        <v>6.6729642396419434E-3</v>
      </c>
      <c r="Z17" t="s">
        <v>28</v>
      </c>
      <c r="AA17">
        <f>SQRT((AA14^2)+(AA13^2))</f>
        <v>2.3513248991661584</v>
      </c>
      <c r="AB17">
        <f>SQRT(((ABS(AA13*(AA13^2+AA14^2)))*AB13)^2+((ABS(AA14*(AA13^2+AA14^2)))*AB14)^2)</f>
        <v>0.11113059490646827</v>
      </c>
      <c r="AG17" t="s">
        <v>70</v>
      </c>
      <c r="AH17">
        <f>(AH16)-AH15</f>
        <v>2.0100569099999994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3.4166666669999999</v>
      </c>
      <c r="E18">
        <v>-4.7130100129999999</v>
      </c>
      <c r="F18">
        <v>0.61862060640000005</v>
      </c>
      <c r="K18">
        <f>ABS(E35-E32)</f>
        <v>2.5728234090000006</v>
      </c>
      <c r="N18">
        <f>($L$4-$L$5)*(E32/$L$4)</f>
        <v>6.3904302666549899</v>
      </c>
      <c r="O18">
        <f>SQRT(((E32/$L$4)*$M$4)^2+((E32/$L$4)*$M$5)^2+(($L$4-$L$5)*$H$11)^2+(((($L$5-$L$4)*E32)/($L$4^2))*$M$4)^2)</f>
        <v>0.15117605111814275</v>
      </c>
      <c r="Q18">
        <f t="shared" si="0"/>
        <v>-2.357523785100458</v>
      </c>
      <c r="R18">
        <f t="shared" si="1"/>
        <v>0.24856033973368066</v>
      </c>
      <c r="T18">
        <f>E20*$AH$28</f>
        <v>-2.2607372449343943</v>
      </c>
      <c r="U18">
        <f>(SQRT(($M$3/E20)^2+($AI$28/$AH$28^2)))/100*T18</f>
        <v>-2.1743778139094003E-3</v>
      </c>
      <c r="V18">
        <f t="shared" si="2"/>
        <v>-2.1201081604591301</v>
      </c>
      <c r="W18">
        <f t="shared" si="3"/>
        <v>2.1803063242753305E-3</v>
      </c>
      <c r="Z18" t="s">
        <v>29</v>
      </c>
      <c r="AA18">
        <f>AA17/AA14</f>
        <v>1.1697802621748452</v>
      </c>
      <c r="AB18">
        <f>(((AB17/AA17)*100+(AB14/AA14)*100)/100)*AA18</f>
        <v>6.11069253398486E-2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3.9</v>
      </c>
      <c r="E19">
        <v>-2.234846691</v>
      </c>
      <c r="F19">
        <v>0.64351795000000001</v>
      </c>
      <c r="K19">
        <f>ABS(E38-E35)</f>
        <v>9.5468563700000004</v>
      </c>
      <c r="N19">
        <f>($L$4-$L$5)*(E35/$L$4)</f>
        <v>8.7479540517554479</v>
      </c>
      <c r="O19">
        <f>SQRT(((E35/$L$4)*$M$4)^2+((E35/$L$4)*$M$5)^2+(($L$4-$L$5)*$H$11)^2+(((($L$5-$L$4)*E35)/($L$4^2))*$M$4)^2)</f>
        <v>0.19730191093055191</v>
      </c>
      <c r="T19">
        <f>E23*$AH$28</f>
        <v>-0.14062908447526412</v>
      </c>
      <c r="U19">
        <f>(SQRT(($M$3/E23)^2+($AI$28/$AH$28^2)))/100*T19</f>
        <v>-1.6067604069549418E-4</v>
      </c>
      <c r="V19">
        <f t="shared" si="2"/>
        <v>-1.9171014091087644</v>
      </c>
      <c r="W19">
        <f t="shared" si="3"/>
        <v>1.7169913396907857E-3</v>
      </c>
      <c r="Z19" t="s">
        <v>30</v>
      </c>
      <c r="AA19">
        <f>1/AA15</f>
        <v>0.60694798934822214</v>
      </c>
      <c r="AB19">
        <f>AB15</f>
        <v>8.1967213114754103E-3</v>
      </c>
      <c r="AG19" t="s">
        <v>72</v>
      </c>
      <c r="AH19">
        <f>AH17/AH18</f>
        <v>0.8375237124999998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</v>
      </c>
      <c r="E20">
        <v>-2.6015530340000002</v>
      </c>
      <c r="F20">
        <v>0.65812081010000001</v>
      </c>
      <c r="T20">
        <f>E26*$AH$28</f>
        <v>1.7764723246335001</v>
      </c>
      <c r="U20">
        <f>(SQRT(($M$3/E26)^2+($AI$28/$AH$28^2)))/100*T20</f>
        <v>1.7094567764408606E-3</v>
      </c>
      <c r="V20">
        <f t="shared" si="2"/>
        <v>-2.212633817880258</v>
      </c>
      <c r="W20">
        <f t="shared" si="3"/>
        <v>4.1984199436487088E-3</v>
      </c>
      <c r="Z20" t="s">
        <v>31</v>
      </c>
      <c r="AA20">
        <f>AA10*AA19</f>
        <v>7.2894798934822216</v>
      </c>
      <c r="AB20">
        <f>(((AB10/AA10)*100+(AB19/AA19)*100)/100)*AA20</f>
        <v>0.10451256931971174</v>
      </c>
      <c r="AG20" t="s">
        <v>73</v>
      </c>
      <c r="AH20">
        <f>ATAN(AH19)</f>
        <v>0.69720619583873311</v>
      </c>
      <c r="AI20">
        <f>(ABS(1/(1+AH19)))*AI19</f>
        <v>2.2675444340240956E-3</v>
      </c>
    </row>
    <row r="21" spans="2:35" x14ac:dyDescent="0.25">
      <c r="B21" s="9" t="s">
        <v>56</v>
      </c>
      <c r="C21">
        <v>4</v>
      </c>
      <c r="D21">
        <v>4.3166666669999998</v>
      </c>
      <c r="E21">
        <v>-2.267380873</v>
      </c>
      <c r="F21">
        <v>0.65237343049999996</v>
      </c>
      <c r="T21">
        <f>E29*$AH$28</f>
        <v>3.9891061425137582</v>
      </c>
      <c r="U21">
        <f>(SQRT(($M$3/E29)^2+($AI$28/$AH$28^2)))/100*T21</f>
        <v>3.8346430802237187E-3</v>
      </c>
      <c r="V21">
        <f t="shared" si="2"/>
        <v>-2.0712954162010333</v>
      </c>
      <c r="W21">
        <f t="shared" si="3"/>
        <v>6.9737939863068329E-3</v>
      </c>
      <c r="Z21" t="s">
        <v>32</v>
      </c>
      <c r="AA21">
        <f>AA10*AA18</f>
        <v>14.049127520914611</v>
      </c>
      <c r="AB21">
        <f>(((AB10/AA10)*100+(AB18/AA18)*100)/100)*AA21</f>
        <v>0.74559545354845125</v>
      </c>
    </row>
    <row r="22" spans="2:35" x14ac:dyDescent="0.25">
      <c r="B22" s="8" t="s">
        <v>54</v>
      </c>
      <c r="C22">
        <v>5</v>
      </c>
      <c r="D22">
        <v>4.8166666669999998</v>
      </c>
      <c r="E22">
        <v>7.4748968799999996E-2</v>
      </c>
      <c r="F22">
        <v>0.67720274309999995</v>
      </c>
      <c r="T22">
        <f>E32*$AH$28</f>
        <v>6.0604015587147915</v>
      </c>
      <c r="U22">
        <f>(SQRT(($M$3/E32)^2+($AI$28/$AH$28^2)))/100*T22</f>
        <v>5.8248875534847632E-3</v>
      </c>
      <c r="V22">
        <f t="shared" si="2"/>
        <v>-2.2357713371010144</v>
      </c>
      <c r="W22">
        <f t="shared" si="3"/>
        <v>9.8744008542819804E-3</v>
      </c>
      <c r="AE22">
        <v>2</v>
      </c>
      <c r="AG22" t="s">
        <v>74</v>
      </c>
      <c r="AH22">
        <f>AH18/AH17</f>
        <v>1.1939960446194533</v>
      </c>
      <c r="AI22">
        <f>SQRT((AI17*(AH18/(AH17^2)))^2)</f>
        <v>5.9401106440287498E-3</v>
      </c>
    </row>
    <row r="23" spans="2:35" x14ac:dyDescent="0.25">
      <c r="B23" s="5" t="s">
        <v>55</v>
      </c>
      <c r="C23">
        <v>5</v>
      </c>
      <c r="D23">
        <v>4.9333333330000002</v>
      </c>
      <c r="E23">
        <v>-0.16182951919999999</v>
      </c>
      <c r="F23">
        <v>0.67412717879999995</v>
      </c>
      <c r="T23">
        <f>E35*$AH$28</f>
        <v>8.2961728958158059</v>
      </c>
      <c r="U23">
        <f>(SQRT(($M$3/E35)^2+($AI$28/$AH$28^2)))/100*T23</f>
        <v>7.9733604722414878E-3</v>
      </c>
      <c r="AA23" t="s">
        <v>11</v>
      </c>
      <c r="AB23" t="s">
        <v>4</v>
      </c>
      <c r="AG23" t="s">
        <v>31</v>
      </c>
      <c r="AH23">
        <f>AH22*AH16</f>
        <v>14.339960446194533</v>
      </c>
      <c r="AI23">
        <f>((SQRT((((AI19/AH19)*100)^2)+(((AI16/AH16)*100)^2)))/100)*AH23</f>
        <v>7.233332897052501E-2</v>
      </c>
    </row>
    <row r="24" spans="2:35" x14ac:dyDescent="0.25">
      <c r="B24" s="9" t="s">
        <v>56</v>
      </c>
      <c r="C24">
        <v>5</v>
      </c>
      <c r="D24">
        <v>5.2166666670000001</v>
      </c>
      <c r="E24">
        <v>6.8850737910000001E-2</v>
      </c>
      <c r="F24">
        <v>0.64467003980000004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13.739960446194534</v>
      </c>
      <c r="AI24">
        <f>AI23</f>
        <v>7.233332897052501E-2</v>
      </c>
    </row>
    <row r="25" spans="2:35" x14ac:dyDescent="0.25">
      <c r="B25" s="8" t="s">
        <v>54</v>
      </c>
      <c r="C25">
        <v>6</v>
      </c>
      <c r="D25">
        <v>5.7</v>
      </c>
      <c r="E25">
        <v>2.3991634130000001</v>
      </c>
      <c r="F25">
        <v>0.64583544000000004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6.6794798934822213</v>
      </c>
      <c r="AB25">
        <f>SQRT((AB20^2)+(AB24^2))</f>
        <v>0.10451256931971174</v>
      </c>
      <c r="AG25" t="s">
        <v>76</v>
      </c>
      <c r="AH25">
        <f>AH22*AH24</f>
        <v>16.405458425984012</v>
      </c>
      <c r="AI25">
        <f>((SQRT((((AI22/AH22)*100)^2)+(((AI24/AH24)*100)^2)))/100)*AH25</f>
        <v>0.11882908567311763</v>
      </c>
    </row>
    <row r="26" spans="2:35" x14ac:dyDescent="0.25">
      <c r="B26" s="5" t="s">
        <v>55</v>
      </c>
      <c r="C26">
        <v>6</v>
      </c>
      <c r="D26">
        <v>5.8</v>
      </c>
      <c r="E26">
        <v>2.0442831099999998</v>
      </c>
      <c r="F26">
        <v>0.66635871499999999</v>
      </c>
      <c r="J26">
        <f>D10/4</f>
        <v>0.29583333325</v>
      </c>
      <c r="K26">
        <f>J26-J27</f>
        <v>-0.10416666675000003</v>
      </c>
      <c r="M26">
        <v>1</v>
      </c>
      <c r="N26">
        <f>ABS(K26)</f>
        <v>0.10416666675000003</v>
      </c>
      <c r="O26">
        <f>ABS(K27)</f>
        <v>0.125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6.1</v>
      </c>
      <c r="E27">
        <v>2.3547987529999999</v>
      </c>
      <c r="F27">
        <v>0.65764225440000001</v>
      </c>
      <c r="J27">
        <f>D12/4</f>
        <v>0.4</v>
      </c>
      <c r="K27">
        <f t="shared" ref="K27:K42" si="4">J27-J28</f>
        <v>-0.125</v>
      </c>
      <c r="M27">
        <v>2</v>
      </c>
      <c r="N27">
        <f>ABS(K28)</f>
        <v>9.9999999999999978E-2</v>
      </c>
      <c r="O27">
        <f>ABS(K29)</f>
        <v>0.12083333325000001</v>
      </c>
      <c r="P27" t="s">
        <v>85</v>
      </c>
      <c r="AE27">
        <v>3</v>
      </c>
      <c r="AG27" t="s">
        <v>77</v>
      </c>
      <c r="AH27">
        <f>AH24-((3/2)*AH9)</f>
        <v>11.939960446194533</v>
      </c>
      <c r="AI27">
        <f>AI24</f>
        <v>7.233332897052501E-2</v>
      </c>
    </row>
    <row r="28" spans="2:35" x14ac:dyDescent="0.25">
      <c r="B28" s="8" t="s">
        <v>54</v>
      </c>
      <c r="C28">
        <v>7</v>
      </c>
      <c r="D28">
        <v>6.65</v>
      </c>
      <c r="E28">
        <v>4.9601415549999999</v>
      </c>
      <c r="F28">
        <v>0.64711619710000001</v>
      </c>
      <c r="J28">
        <f>D13/4</f>
        <v>0.52500000000000002</v>
      </c>
      <c r="K28">
        <f t="shared" si="4"/>
        <v>-9.9999999999999978E-2</v>
      </c>
      <c r="M28">
        <v>3</v>
      </c>
      <c r="N28">
        <f>ABS(K30)</f>
        <v>0.10833333349999996</v>
      </c>
      <c r="O28">
        <f>ABS(K31)</f>
        <v>0.12083333325000001</v>
      </c>
      <c r="P28">
        <f>H13</f>
        <v>9</v>
      </c>
      <c r="AG28" t="s">
        <v>78</v>
      </c>
      <c r="AH28">
        <f>AH27/AH24</f>
        <v>0.86899525605995942</v>
      </c>
      <c r="AI28">
        <f>SQRT((AI27/AH24)^2+((AH27*AI24/(AH24^2))^2))</f>
        <v>6.9744574729379239E-3</v>
      </c>
    </row>
    <row r="29" spans="2:35" x14ac:dyDescent="0.25">
      <c r="B29" s="5" t="s">
        <v>55</v>
      </c>
      <c r="C29">
        <v>7</v>
      </c>
      <c r="D29">
        <v>6.733333333</v>
      </c>
      <c r="E29">
        <v>4.5904809200000001</v>
      </c>
      <c r="F29">
        <v>0.65580307910000002</v>
      </c>
      <c r="J29">
        <f>D15/4</f>
        <v>0.625</v>
      </c>
      <c r="K29">
        <f t="shared" si="4"/>
        <v>-0.12083333325000001</v>
      </c>
      <c r="M29">
        <v>4</v>
      </c>
      <c r="N29">
        <f>ABS(K32)</f>
        <v>0.10416666674999997</v>
      </c>
      <c r="O29">
        <f>ABS(K33)</f>
        <v>0.125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7.05</v>
      </c>
      <c r="E30">
        <v>4.9483140360000002</v>
      </c>
      <c r="F30">
        <v>0.64415303180000005</v>
      </c>
      <c r="J30">
        <f>D16/4</f>
        <v>0.74583333325000001</v>
      </c>
      <c r="K30">
        <f t="shared" si="4"/>
        <v>-0.10833333349999996</v>
      </c>
      <c r="M30">
        <v>5</v>
      </c>
      <c r="N30">
        <f>ABS(K34)</f>
        <v>0.10000000000000009</v>
      </c>
      <c r="O30">
        <f>ABS(K35)</f>
        <v>0.12083333325000001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7.5833333329999997</v>
      </c>
      <c r="E31">
        <v>7.3555285100000001</v>
      </c>
      <c r="F31">
        <v>0.61874163800000004</v>
      </c>
      <c r="J31">
        <f>D18/4</f>
        <v>0.85416666674999997</v>
      </c>
      <c r="K31">
        <f t="shared" si="4"/>
        <v>-0.12083333325000001</v>
      </c>
      <c r="M31">
        <v>6</v>
      </c>
      <c r="N31">
        <f>ABS(K36)</f>
        <v>9.9999999999999867E-2</v>
      </c>
      <c r="O31">
        <f>ABS(K37)</f>
        <v>0.13750000000000018</v>
      </c>
      <c r="R31" s="6" t="s">
        <v>17</v>
      </c>
      <c r="S31" s="5">
        <f>SUM(N26:O36)</f>
        <v>1.92916666675</v>
      </c>
      <c r="T31" s="5">
        <f>SQRT((P26^2)*10)</f>
        <v>1.8604085572798249E-2</v>
      </c>
      <c r="V31" s="6" t="s">
        <v>14</v>
      </c>
      <c r="W31" s="5">
        <f>AVERAGE(N26:N36)</f>
        <v>0.10185185191666668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7.6833333330000002</v>
      </c>
      <c r="E32">
        <v>6.9740329609999998</v>
      </c>
      <c r="F32">
        <v>0.63925160260000002</v>
      </c>
      <c r="J32">
        <f>D19/4</f>
        <v>0.97499999999999998</v>
      </c>
      <c r="K32">
        <f t="shared" si="4"/>
        <v>-0.10416666674999997</v>
      </c>
      <c r="M32">
        <v>7</v>
      </c>
      <c r="N32">
        <f>ABS(K38)</f>
        <v>9.9999999999999867E-2</v>
      </c>
      <c r="O32">
        <f>ABS(K39)</f>
        <v>0.13333333324999996</v>
      </c>
      <c r="R32" s="6" t="s">
        <v>19</v>
      </c>
      <c r="S32" s="5">
        <f>H13/S31</f>
        <v>4.6652267816559299</v>
      </c>
      <c r="T32" s="5">
        <f>(H13/(S31^2))*T31</f>
        <v>4.4989517887872803E-2</v>
      </c>
      <c r="V32" s="6" t="s">
        <v>16</v>
      </c>
      <c r="W32" s="5">
        <f>AVERAGE(O26:O35)</f>
        <v>0.12656249993749999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7.9666666670000001</v>
      </c>
      <c r="E33">
        <v>7.2875117700000001</v>
      </c>
      <c r="F33">
        <v>0.61870762260000001</v>
      </c>
      <c r="J33">
        <f>D21/4</f>
        <v>1.0791666667499999</v>
      </c>
      <c r="K33">
        <f t="shared" si="4"/>
        <v>-0.125</v>
      </c>
      <c r="M33">
        <v>8</v>
      </c>
      <c r="N33">
        <f>ABS(K40)</f>
        <v>9.5833333500000117E-2</v>
      </c>
      <c r="O33">
        <f>ABS(K41)</f>
        <v>0.12916666649999975</v>
      </c>
      <c r="P33" s="3"/>
      <c r="Q33" s="3"/>
    </row>
    <row r="34" spans="2:42" x14ac:dyDescent="0.25">
      <c r="B34" s="8" t="s">
        <v>54</v>
      </c>
      <c r="C34">
        <v>9</v>
      </c>
      <c r="D34">
        <v>8.4833333329999991</v>
      </c>
      <c r="E34">
        <v>9.9431263360000006</v>
      </c>
      <c r="F34">
        <v>0.61116395680000002</v>
      </c>
      <c r="J34">
        <f>D22/4</f>
        <v>1.2041666667499999</v>
      </c>
      <c r="K34">
        <f t="shared" si="4"/>
        <v>-0.10000000000000009</v>
      </c>
      <c r="M34">
        <v>9</v>
      </c>
      <c r="N34">
        <f>ABS(K42)</f>
        <v>0.1041666667500003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8.5833333330000006</v>
      </c>
      <c r="E35">
        <v>9.5468563700000004</v>
      </c>
      <c r="F35">
        <v>0.60800852999999999</v>
      </c>
      <c r="J35">
        <f>D24/4</f>
        <v>1.30416666675</v>
      </c>
      <c r="K35">
        <f t="shared" si="4"/>
        <v>-0.12083333325000001</v>
      </c>
      <c r="P35" s="3"/>
      <c r="Q35" s="3"/>
    </row>
    <row r="36" spans="2:42" x14ac:dyDescent="0.25">
      <c r="B36" s="9" t="s">
        <v>56</v>
      </c>
      <c r="C36">
        <v>9</v>
      </c>
      <c r="D36">
        <v>8.9</v>
      </c>
      <c r="E36">
        <v>9.9046732179999992</v>
      </c>
      <c r="F36">
        <v>0.62888822820000001</v>
      </c>
      <c r="J36">
        <f>D25/4</f>
        <v>1.425</v>
      </c>
      <c r="K36">
        <f t="shared" si="4"/>
        <v>-9.9999999999999867E-2</v>
      </c>
      <c r="Q36" t="s">
        <v>87</v>
      </c>
      <c r="AC36" t="s">
        <v>40</v>
      </c>
    </row>
    <row r="37" spans="2:42" x14ac:dyDescent="0.25">
      <c r="B37" s="8"/>
      <c r="J37">
        <f>D27/4</f>
        <v>1.5249999999999999</v>
      </c>
      <c r="K37">
        <f t="shared" si="4"/>
        <v>-0.13750000000000018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1.6625000000000001</v>
      </c>
      <c r="K38">
        <f t="shared" si="4"/>
        <v>-9.9999999999999867E-2</v>
      </c>
      <c r="Q38">
        <f>V15</f>
        <v>-2.1381047221677347</v>
      </c>
      <c r="R38">
        <f t="shared" ref="Q38:R47" si="5">W15</f>
        <v>1.0301341530110912E-2</v>
      </c>
      <c r="S38">
        <f>D13/4-D10/4</f>
        <v>0.22916666675000003</v>
      </c>
      <c r="T38">
        <f>$P$26</f>
        <v>5.8831284194720748E-3</v>
      </c>
      <c r="V38">
        <f>Q38/S38</f>
        <v>-9.3299115115210558</v>
      </c>
      <c r="W38">
        <f>SQRT(((1/S38)*R38)^2+((Q38/(S38^2))*T38)^2)</f>
        <v>0.24369756130598474</v>
      </c>
      <c r="Y38" s="6" t="s">
        <v>94</v>
      </c>
      <c r="Z38" s="6"/>
      <c r="AA38" s="5">
        <f>AVERAGE(V38:V47)</f>
        <v>-9.2424750403639528</v>
      </c>
      <c r="AB38" s="13">
        <f>SQRT(SUM(W38^2+W39^2+W40^2+W41^2+W42^2+W43^2+W44^2+W45^2+W46^2+W47^2)/(H13^2))</f>
        <v>7.5578861276374559E-2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1.7625</v>
      </c>
      <c r="K39">
        <f t="shared" si="4"/>
        <v>-0.13333333324999996</v>
      </c>
      <c r="Q39">
        <f t="shared" si="5"/>
        <v>-2.0404445343233686</v>
      </c>
      <c r="R39">
        <f t="shared" si="5"/>
        <v>7.4885942007444214E-3</v>
      </c>
      <c r="S39">
        <f>D16/4-D13/4</f>
        <v>0.22083333324999999</v>
      </c>
      <c r="T39">
        <f t="shared" ref="T39:T47" si="6">$P$26</f>
        <v>5.8831284194720748E-3</v>
      </c>
      <c r="V39">
        <f t="shared" ref="V39:V47" si="7">Q39/S39</f>
        <v>-9.2397488381585564</v>
      </c>
      <c r="W39">
        <f t="shared" ref="W39:W47" si="8">SQRT(((1/S39)*R39)^2+((Q39/(S39^2))*T39)^2)</f>
        <v>0.24847711341123804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1.8958333332499999</v>
      </c>
      <c r="K40">
        <f t="shared" si="4"/>
        <v>-9.5833333500000117E-2</v>
      </c>
      <c r="Q40">
        <f t="shared" si="5"/>
        <v>-2.1329573399998552</v>
      </c>
      <c r="R40">
        <f t="shared" si="5"/>
        <v>4.7502435494341929E-3</v>
      </c>
      <c r="S40">
        <f>D19/4-D16/4</f>
        <v>0.22916666674999997</v>
      </c>
      <c r="T40">
        <f t="shared" si="6"/>
        <v>5.8831284194720748E-3</v>
      </c>
      <c r="V40">
        <f t="shared" si="7"/>
        <v>-9.3074502075239334</v>
      </c>
      <c r="W40">
        <f t="shared" si="8"/>
        <v>0.23983672971821801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1.99166666675</v>
      </c>
      <c r="K41">
        <f t="shared" si="4"/>
        <v>-0.12916666649999975</v>
      </c>
      <c r="Q41">
        <f t="shared" si="5"/>
        <v>-2.1201081604591301</v>
      </c>
      <c r="R41">
        <f t="shared" si="5"/>
        <v>2.1803063242753305E-3</v>
      </c>
      <c r="S41">
        <f>D22/4-D19/4</f>
        <v>0.22916666674999997</v>
      </c>
      <c r="T41">
        <f t="shared" si="6"/>
        <v>5.8831284194720748E-3</v>
      </c>
      <c r="V41">
        <f t="shared" si="7"/>
        <v>-9.251381060457522</v>
      </c>
      <c r="W41">
        <f t="shared" si="8"/>
        <v>0.23769039712802617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2.1208333332499998</v>
      </c>
      <c r="K42">
        <f t="shared" si="4"/>
        <v>-0.1041666667500003</v>
      </c>
      <c r="Q42">
        <f t="shared" si="5"/>
        <v>-1.9171014091087644</v>
      </c>
      <c r="R42">
        <f t="shared" si="5"/>
        <v>1.7169913396907857E-3</v>
      </c>
      <c r="S42">
        <f>D25/4-D22/4</f>
        <v>0.2208333332500001</v>
      </c>
      <c r="T42">
        <f t="shared" si="6"/>
        <v>5.8831284194720748E-3</v>
      </c>
      <c r="V42">
        <f t="shared" si="7"/>
        <v>-8.6812139313156145</v>
      </c>
      <c r="W42">
        <f t="shared" si="8"/>
        <v>0.2314032437707535</v>
      </c>
      <c r="Y42" s="14" t="s">
        <v>96</v>
      </c>
      <c r="Z42" s="14"/>
      <c r="AA42" s="12">
        <f>ABS($X$17*100)</f>
        <v>210.85520921551449</v>
      </c>
      <c r="AB42" s="12">
        <f>$Y$17</f>
        <v>6.6729642396419434E-3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2.2250000000000001</v>
      </c>
      <c r="Q43">
        <f t="shared" si="5"/>
        <v>-2.212633817880258</v>
      </c>
      <c r="R43">
        <f t="shared" si="5"/>
        <v>4.1984199436487088E-3</v>
      </c>
      <c r="S43">
        <f>D28/4-D25/4</f>
        <v>0.23750000000000004</v>
      </c>
      <c r="T43">
        <f t="shared" si="6"/>
        <v>5.8831284194720748E-3</v>
      </c>
      <c r="V43">
        <f t="shared" si="7"/>
        <v>-9.3163529173905584</v>
      </c>
      <c r="W43">
        <f t="shared" si="8"/>
        <v>0.23145206720663128</v>
      </c>
      <c r="Y43" s="14" t="s">
        <v>97</v>
      </c>
      <c r="Z43" s="14"/>
      <c r="AA43" s="12">
        <f>ABS($W$31)</f>
        <v>0.10185185191666668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-2.0712954162010333</v>
      </c>
      <c r="R44">
        <f t="shared" si="5"/>
        <v>6.9737939863068329E-3</v>
      </c>
      <c r="S44">
        <f>D31/4-D28/4</f>
        <v>0.23333333324999983</v>
      </c>
      <c r="T44">
        <f t="shared" si="6"/>
        <v>5.8831284194720748E-3</v>
      </c>
      <c r="V44">
        <f t="shared" si="7"/>
        <v>-8.8769803583176419</v>
      </c>
      <c r="W44">
        <f t="shared" si="8"/>
        <v>0.22580563404411089</v>
      </c>
      <c r="Y44" s="14" t="s">
        <v>98</v>
      </c>
      <c r="Z44" s="14"/>
      <c r="AA44" s="12">
        <f>ABS($W$32)</f>
        <v>0.12656249993749999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-2.2357713371010144</v>
      </c>
      <c r="R45">
        <f t="shared" si="5"/>
        <v>9.8744008542819804E-3</v>
      </c>
      <c r="S45">
        <f>D34/4-D31/4</f>
        <v>0.22499999999999987</v>
      </c>
      <c r="T45">
        <f t="shared" si="6"/>
        <v>5.8831284194720748E-3</v>
      </c>
      <c r="V45">
        <f t="shared" si="7"/>
        <v>-9.9367614982267369</v>
      </c>
      <c r="W45">
        <f t="shared" si="8"/>
        <v>0.26349922566513251</v>
      </c>
      <c r="Y45" s="14" t="s">
        <v>99</v>
      </c>
      <c r="Z45" s="14"/>
      <c r="AA45" s="5">
        <f>ABS($S$31)</f>
        <v>1.92916666675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ABS($S$32)</f>
        <v>4.6652267816559299</v>
      </c>
      <c r="AB46" s="5">
        <f>$T$32</f>
        <v>4.4989517887872803E-2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9.2424750403639528</v>
      </c>
      <c r="AB47" s="5">
        <f>$AB$38</f>
        <v>7.5578861276374559E-2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2019-09-04T11:22:31Z</dcterms:modified>
</cp:coreProperties>
</file>