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DE70A3C2-00FF-4950-BD90-281A0605D310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AA38" i="1" s="1"/>
  <c r="AA47" i="1" s="1"/>
  <c r="R38" i="1"/>
  <c r="Q38" i="1"/>
  <c r="W32" i="1"/>
  <c r="AA44" i="1" s="1"/>
  <c r="T32" i="1"/>
  <c r="AB46" i="1" s="1"/>
  <c r="W31" i="1"/>
  <c r="AA43" i="1" s="1"/>
  <c r="T31" i="1"/>
  <c r="AB45" i="1" s="1"/>
  <c r="S31" i="1"/>
  <c r="S32" i="1" s="1"/>
  <c r="AA46" i="1" s="1"/>
  <c r="P28" i="1"/>
  <c r="P30" i="1" s="1"/>
  <c r="X32" i="1" s="1"/>
  <c r="AB44" i="1" s="1"/>
  <c r="W38" i="1" l="1"/>
  <c r="AB38" i="1" s="1"/>
  <c r="AB47" i="1" s="1"/>
  <c r="X31" i="1"/>
  <c r="AB43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24" i="1"/>
  <c r="T17" i="1"/>
  <c r="T16" i="1"/>
  <c r="U16" i="1" s="1"/>
  <c r="T23" i="1"/>
  <c r="U23" i="1" s="1"/>
  <c r="T15" i="1"/>
  <c r="V15" i="1" s="1"/>
  <c r="T21" i="1"/>
  <c r="U21" i="1" s="1"/>
  <c r="T20" i="1"/>
  <c r="T18" i="1"/>
  <c r="T22" i="1"/>
  <c r="AI25" i="1"/>
  <c r="AA25" i="1"/>
  <c r="L4" i="1"/>
  <c r="AB20" i="1"/>
  <c r="U15" i="1" l="1"/>
  <c r="V20" i="1"/>
  <c r="U19" i="1"/>
  <c r="V19" i="1"/>
  <c r="V18" i="1"/>
  <c r="W16" i="1"/>
  <c r="U18" i="1"/>
  <c r="W18" i="1" s="1"/>
  <c r="W15" i="1"/>
  <c r="V21" i="1"/>
  <c r="U20" i="1"/>
  <c r="W20" i="1" s="1"/>
  <c r="V23" i="1"/>
  <c r="U24" i="1"/>
  <c r="U17" i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Y17" i="1" s="1"/>
  <c r="W21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<sst xmlns="http://schemas.openxmlformats.org/spreadsheetml/2006/main" count="160" uniqueCount="101">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</sst>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6" sqref="P47:W56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24.305908809999998</v>
      </c>
      <c r="M3">
        <v>0.01</v>
      </c>
      <c r="N3" t="s">
        <v>38</v>
      </c>
    </row>
    <row r="4" spans="1:35" x14ac:dyDescent="0.25">
      <c r="D4">
        <v>3.3333333329999999E-2</v>
      </c>
      <c r="E4">
        <v>12.15139366</v>
      </c>
      <c r="F4">
        <v>0.44703156119999998</v>
      </c>
      <c r="H4" s="11" t="s">
        <v>7</v>
      </c>
      <c r="I4" s="11"/>
      <c r="J4" s="11"/>
      <c r="K4" s="11"/>
      <c r="L4">
        <f>AA20</f>
        <v>6.8866318486201301</v>
      </c>
      <c r="M4">
        <f>AB20</f>
        <v>0.10528101221747257</v>
      </c>
      <c r="P4" t="s">
        <v>13</v>
      </c>
    </row>
    <row r="5" spans="1:35" x14ac:dyDescent="0.25">
      <c r="D5">
        <v>0.05</v>
      </c>
      <c r="E5">
        <v>-12.15451515</v>
      </c>
      <c r="F5">
        <v>0.60846456199999999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24.305908809999998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1.9166666670000001</v>
      </c>
      <c r="E10">
        <v>-9.0490522270000007</v>
      </c>
      <c r="F10">
        <v>0.4781069771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12.152954404999999</v>
      </c>
      <c r="AB10">
        <f>AB9</f>
        <v>0.01</v>
      </c>
      <c r="AE10" t="s">
        <v>65</v>
      </c>
      <c r="AH10">
        <f>L3</f>
        <v>24.305908809999998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2.0333333329999999</v>
      </c>
      <c r="E11">
        <v>-9.3078264849999996</v>
      </c>
      <c r="F11">
        <v>0.50373051749999997</v>
      </c>
      <c r="G11" t="s">
        <v>57</v>
      </c>
      <c r="H11">
        <f>M3</f>
        <v>0.01</v>
      </c>
      <c r="K11">
        <f>ABS(E11-E14)</f>
        <v>2.0121826389999997</v>
      </c>
      <c r="L11">
        <f>SQRT((H11^2)+(H11^2))</f>
        <v>1.4142135623730951E-2</v>
      </c>
      <c r="N11">
        <f>($L$4-$L$5)*(E11/$L$4)</f>
        <v>-8.4833633394947476</v>
      </c>
      <c r="O11">
        <f>SQRT(((E11/$L$4)*$M$4)^2+((E11/$L$4)*$M$5)^2+(($L$4-$L$5)*$H$11)^2+(((($L$5-$L$4)*E11)/($L$4^2))*$M$4)^2)</f>
        <v>0.20250311808682397</v>
      </c>
      <c r="Q11">
        <f>N11-N12</f>
        <v>-1.833948716122892</v>
      </c>
      <c r="R11">
        <f>SQRT((O11^2)+(O12^2))</f>
        <v>0.26023175602150567</v>
      </c>
      <c r="T11" s="5">
        <f>ABS(AVERAGE(Q11:Q20))</f>
        <v>1.9066652403802058</v>
      </c>
      <c r="U11" s="5">
        <f>SQRT(((R11^2)+(R12^2)+(R13^2)+(R14^2)+(R15^2)+(R16^2)+(R17^2)+(R18^2)+(R19^2)+(R20^2))/($H$13-1))</f>
        <v>0.18244911667581598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2.3833333329999999</v>
      </c>
      <c r="E12">
        <v>-9.0625207379999999</v>
      </c>
      <c r="F12">
        <v>0.48476015350000001</v>
      </c>
      <c r="G12" t="s">
        <v>58</v>
      </c>
      <c r="H12">
        <f>L6</f>
        <v>4.1599999999999996E-3</v>
      </c>
      <c r="K12">
        <f>ABS(E14-E17)</f>
        <v>1.9447752190000003</v>
      </c>
      <c r="L12" s="1"/>
      <c r="N12">
        <f>($L$4-$L$5)*(E14/$L$4)</f>
        <v>-6.6494146233718556</v>
      </c>
      <c r="O12">
        <f>SQRT(((E14/$L$4)*$M$4)^2+((E14/$L$4)*$M$5)^2+(($L$4-$L$5)*$H$11)^2+(((($L$5-$L$4)*E14)/($L$4^2))*$M$4)^2)</f>
        <v>0.16344128611568823</v>
      </c>
      <c r="Q12">
        <f t="shared" ref="Q12:Q19" si="0">N12-N13</f>
        <v>-1.7725120706762363</v>
      </c>
      <c r="R12">
        <f t="shared" ref="R12:R19" si="1">SQRT((O12^2)+(O13^2))</f>
        <v>0.20713053348025567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2.9166666669999999</v>
      </c>
      <c r="E13">
        <v>-7.047141238</v>
      </c>
      <c r="F13">
        <v>0.50120768910000002</v>
      </c>
      <c r="G13" t="s">
        <v>39</v>
      </c>
      <c r="H13" s="4">
        <f>C39</f>
        <v>10</v>
      </c>
      <c r="K13">
        <f>ABS(E17-E20)</f>
        <v>2.0557201709999995</v>
      </c>
      <c r="L13" s="1"/>
      <c r="N13">
        <f>($L$4-$L$5)*(E17/$L$4)</f>
        <v>-4.8769025526956193</v>
      </c>
      <c r="O13">
        <f>SQRT(((E17/$L$4)*$M$4)^2+((E17/$L$4)*$M$5)^2+(($L$4-$L$5)*$H$11)^2+(((($L$5-$L$4)*E17)/($L$4^2))*$M$4)^2)</f>
        <v>0.12723994613589337</v>
      </c>
      <c r="Q13">
        <f t="shared" si="0"/>
        <v>-1.8736298063812984</v>
      </c>
      <c r="R13">
        <f t="shared" si="1"/>
        <v>0.15740177066350519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3.016666667</v>
      </c>
      <c r="E14">
        <v>-7.2956438459999999</v>
      </c>
      <c r="F14">
        <v>0.48657163840000001</v>
      </c>
      <c r="K14">
        <f>ABS(E20-E23)</f>
        <v>2.001943421</v>
      </c>
      <c r="L14" s="1"/>
      <c r="N14">
        <f>($L$4-$L$5)*(E20/$L$4)</f>
        <v>-3.003272746314321</v>
      </c>
      <c r="O14">
        <f>SQRT(((E20/$L$4)*$M$4)^2+((E20/$L$4)*$M$5)^2+(($L$4-$L$5)*$H$11)^2+(((($L$5-$L$4)*E20)/($L$4^2))*$M$4)^2)</f>
        <v>9.2656966901262391E-2</v>
      </c>
      <c r="Q14">
        <f t="shared" si="0"/>
        <v>-1.8246164615147638</v>
      </c>
      <c r="R14">
        <f t="shared" si="1"/>
        <v>0.11506723275016154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2.1529544049999991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3.3666666670000001</v>
      </c>
      <c r="E15">
        <v>-7.0369993150000001</v>
      </c>
      <c r="F15">
        <v>0.48782025709999999</v>
      </c>
      <c r="K15">
        <f>ABS(E26-E23)</f>
        <v>1.9146737668</v>
      </c>
      <c r="L15" s="1"/>
      <c r="N15">
        <f>($L$4-$L$5)*(E23/$L$4)</f>
        <v>-1.1786562847995572</v>
      </c>
      <c r="O15">
        <f>SQRT(((E23/$L$4)*$M$4)^2+((E23/$L$4)*$M$5)^2+(($L$4-$L$5)*$H$11)^2+(((($L$5-$L$4)*E23)/($L$4^2))*$M$4)^2)</f>
        <v>6.8228692919022088E-2</v>
      </c>
      <c r="Q15">
        <f t="shared" si="0"/>
        <v>-1.7450769270935151</v>
      </c>
      <c r="R15">
        <f t="shared" si="1"/>
        <v>9.3594950296396903E-2</v>
      </c>
      <c r="T15">
        <f>E11*$AH$28</f>
        <v>-8.0138219843440481</v>
      </c>
      <c r="U15">
        <f>(SQRT(($M$3/E11)^2+($AI$28/$AH$28^2)))/100*T15</f>
        <v>-7.5122203476959692E-3</v>
      </c>
      <c r="V15">
        <f>T15-T16</f>
        <v>-1.7324424230426141</v>
      </c>
      <c r="W15">
        <f>SQRT(U15^2+U16^2)</f>
        <v>9.5450191105773095E-3</v>
      </c>
      <c r="Z15" t="s">
        <v>26</v>
      </c>
      <c r="AA15">
        <f>AA14/AA13</f>
        <v>1.7647167254098355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3.8666666670000001</v>
      </c>
      <c r="E16">
        <v>-5.1392341579999998</v>
      </c>
      <c r="F16">
        <v>0.51377729839999997</v>
      </c>
      <c r="K16">
        <f>ABS(E29-E26)</f>
        <v>2.1262595881999999</v>
      </c>
      <c r="L16" s="1"/>
      <c r="N16">
        <f>($L$4-$L$5)*(E26/$L$4)</f>
        <v>0.56642064229395794</v>
      </c>
      <c r="O16">
        <f>SQRT(((E26/$L$4)*$M$4)^2+((E26/$L$4)*$M$5)^2+(($L$4-$L$5)*$H$11)^2+(((($L$5-$L$4)*E26)/($L$4^2))*$M$4)^2)</f>
        <v>6.4069182791313892E-2</v>
      </c>
      <c r="Q16">
        <f t="shared" si="0"/>
        <v>-1.9379210248336594</v>
      </c>
      <c r="R16">
        <f t="shared" si="1"/>
        <v>0.10618294039525743</v>
      </c>
      <c r="T16">
        <f>E14*$AH$28</f>
        <v>-6.281379561301434</v>
      </c>
      <c r="U16">
        <f>(SQRT(($M$3/E14)^2+($AI$28/$AH$28^2)))/100*T16</f>
        <v>-5.8884578005576902E-3</v>
      </c>
      <c r="V16">
        <f t="shared" ref="V16:V23" si="2">T16-T17</f>
        <v>-1.6744062031824303</v>
      </c>
      <c r="W16">
        <f t="shared" ref="W16:W23" si="3">SQRT(U16^2+U17^2)</f>
        <v>7.3026926505280285E-3</v>
      </c>
      <c r="X16" s="6" t="s">
        <v>83</v>
      </c>
      <c r="Y16" s="6" t="s">
        <v>84</v>
      </c>
      <c r="Z16" t="s">
        <v>27</v>
      </c>
      <c r="AA16">
        <f>ATAN(AA14/AA13)</f>
        <v>1.055249954852207</v>
      </c>
      <c r="AB16">
        <f>(ABS(1/(1+AA15)))*AB15</f>
        <v>2.9647599105330933E-3</v>
      </c>
      <c r="AG16" t="s">
        <v>69</v>
      </c>
      <c r="AH16">
        <f>AH10/2</f>
        <v>12.152954404999999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3.9666666670000001</v>
      </c>
      <c r="E17">
        <v>-5.3508686269999997</v>
      </c>
      <c r="F17">
        <v>0.51611472120000002</v>
      </c>
      <c r="K17">
        <f>ABS(E32-E29)</f>
        <v>2.1432330620000006</v>
      </c>
      <c r="L17" s="1"/>
      <c r="N17">
        <f>($L$4-$L$5)*(E29/$L$4)</f>
        <v>2.5043416671276173</v>
      </c>
      <c r="O17">
        <f>SQRT(((E29/$L$4)*$M$4)^2+((E29/$L$4)*$M$5)^2+(($L$4-$L$5)*$H$11)^2+(((($L$5-$L$4)*E29)/($L$4^2))*$M$4)^2)</f>
        <v>8.46755965283741E-2</v>
      </c>
      <c r="Q17">
        <f t="shared" si="0"/>
        <v>-1.9533910323172385</v>
      </c>
      <c r="R17">
        <f t="shared" si="1"/>
        <v>0.14609796774591438</v>
      </c>
      <c r="T17">
        <f>E17*$AH$28</f>
        <v>-4.6069733581190038</v>
      </c>
      <c r="U17">
        <f>(SQRT(($M$3/E17)^2+($AI$28/$AH$28^2)))/100*T17</f>
        <v>-4.3191879652461716E-3</v>
      </c>
      <c r="V17">
        <f t="shared" si="2"/>
        <v>-1.7699272248540741</v>
      </c>
      <c r="W17">
        <f t="shared" si="3"/>
        <v>5.072932763883189E-3</v>
      </c>
      <c r="X17" s="5">
        <f>ABS(AVERAGE(V15:V24))</f>
        <v>1.8011341974483375</v>
      </c>
      <c r="Y17" s="5">
        <f>SQRT(((W15^2)+(W16^2)+(W17^2)+(W18^2)+(W19^2)+(W20^2)+(W21^2)+(W22^2)+(W23^2)+(W24^2))/($H$13-1))</f>
        <v>6.2203263292740551E-3</v>
      </c>
      <c r="Z17" t="s">
        <v>28</v>
      </c>
      <c r="AA17">
        <f>SQRT((AA14^2)+(AA13^2))</f>
        <v>2.4745934352957657</v>
      </c>
      <c r="AB17">
        <f>SQRT(((ABS(AA13*(AA13^2+AA14^2)))*AB13)^2+((ABS(AA14*(AA13^2+AA14^2)))*AB14)^2)</f>
        <v>0.13183858872409465</v>
      </c>
      <c r="AG17" t="s">
        <v>70</v>
      </c>
      <c r="AH17">
        <f>(AH16)-AH15</f>
        <v>2.1529544049999991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4.3499999999999996</v>
      </c>
      <c r="E18">
        <v>-5.1492950019999997</v>
      </c>
      <c r="F18">
        <v>0.51036963099999999</v>
      </c>
      <c r="K18">
        <f>ABS(E35-E32)</f>
        <v>2.3446769599999993</v>
      </c>
      <c r="N18">
        <f>($L$4-$L$5)*(E32/$L$4)</f>
        <v>4.4577326994448558</v>
      </c>
      <c r="O18">
        <f>SQRT(((E32/$L$4)*$M$4)^2+((E32/$L$4)*$M$5)^2+(($L$4-$L$5)*$H$11)^2+(((($L$5-$L$4)*E32)/($L$4^2))*$M$4)^2)</f>
        <v>0.11905737915832953</v>
      </c>
      <c r="Q18">
        <f t="shared" si="0"/>
        <v>-2.1369915519457585</v>
      </c>
      <c r="R18">
        <f t="shared" si="1"/>
        <v>0.20128248373488003</v>
      </c>
      <c r="T18">
        <f>E20*$AH$28</f>
        <v>-2.8370461332649297</v>
      </c>
      <c r="U18">
        <f>(SQRT(($M$3/E20)^2+($AI$28/$AH$28^2)))/100*T18</f>
        <v>-2.6606882845895668E-3</v>
      </c>
      <c r="V18">
        <f t="shared" si="2"/>
        <v>-1.7236266946399503</v>
      </c>
      <c r="W18">
        <f t="shared" si="3"/>
        <v>2.8593531545153608E-3</v>
      </c>
      <c r="Z18" t="s">
        <v>29</v>
      </c>
      <c r="AA18">
        <f>AA17/AA14</f>
        <v>1.1493942600683023</v>
      </c>
      <c r="AB18">
        <f>(((AB17/AA17)*100+(AB14/AA14)*100)/100)*AA18</f>
        <v>6.6574810405600648E-2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4.9166666670000003</v>
      </c>
      <c r="E19">
        <v>-3.0195953150000001</v>
      </c>
      <c r="F19">
        <v>0.50385536549999999</v>
      </c>
      <c r="K19">
        <f>ABS(E38-E35)</f>
        <v>2.2842308180000011</v>
      </c>
      <c r="N19">
        <f>($L$4-$L$5)*(E35/$L$4)</f>
        <v>6.5947242513906144</v>
      </c>
      <c r="O19">
        <f>SQRT(((E35/$L$4)*$M$4)^2+((E35/$L$4)*$M$5)^2+(($L$4-$L$5)*$H$11)^2+(((($L$5-$L$4)*E35)/($L$4^2))*$M$4)^2)</f>
        <v>0.16229596028993454</v>
      </c>
      <c r="Q19">
        <f t="shared" si="0"/>
        <v>-2.0818995725364893</v>
      </c>
      <c r="R19">
        <f t="shared" si="1"/>
        <v>0.26278437051981446</v>
      </c>
      <c r="T19">
        <f>E23*$AH$28</f>
        <v>-1.1134194386249794</v>
      </c>
      <c r="U19">
        <f>(SQRT(($M$3/E23)^2+($AI$28/$AH$28^2)))/100*T19</f>
        <v>-1.0472050011744477E-3</v>
      </c>
      <c r="V19">
        <f t="shared" si="2"/>
        <v>-1.6484895533834902</v>
      </c>
      <c r="W19">
        <f t="shared" si="3"/>
        <v>1.1643021703105086E-3</v>
      </c>
      <c r="Z19" t="s">
        <v>30</v>
      </c>
      <c r="AA19">
        <f>1/AA15</f>
        <v>0.56666318486201306</v>
      </c>
      <c r="AB19">
        <f>AB15</f>
        <v>8.1967213114754103E-3</v>
      </c>
      <c r="AG19" t="s">
        <v>72</v>
      </c>
      <c r="AH19">
        <f>AH17/AH18</f>
        <v>0.8970643354166663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5.016666667</v>
      </c>
      <c r="E20">
        <v>-3.2951484560000002</v>
      </c>
      <c r="F20">
        <v>0.52603880690000004</v>
      </c>
      <c r="N20">
        <f>($L$4-$L$5)*(E38/$L$4)</f>
        <v>8.6766238239271036</v>
      </c>
      <c r="O20">
        <f>SQRT(((E38/$L$4)*$M$4)^2+((E38/$L$4)*$M$5)^2+(($L$4-$L$5)*$H$11)^2+(((($L$5-$L$4)*E38)/($L$4^2))*$M$4)^2)</f>
        <v>0.20667763948493104</v>
      </c>
      <c r="T20">
        <f>E26*$AH$28</f>
        <v>0.53507011475851074</v>
      </c>
      <c r="U20">
        <f>(SQRT(($M$3/E26)^2+($AI$28/$AH$28^2)))/100*T20</f>
        <v>5.0888233345733824E-4</v>
      </c>
      <c r="V20">
        <f t="shared" si="2"/>
        <v>-1.8306600214130961</v>
      </c>
      <c r="W20">
        <f t="shared" si="3"/>
        <v>2.2767780379530623E-3</v>
      </c>
      <c r="Z20" t="s">
        <v>31</v>
      </c>
      <c r="AA20">
        <f>AA10*AA19</f>
        <v>6.8866318486201301</v>
      </c>
      <c r="AB20">
        <f>(((AB10/AA10)*100+(AB19/AA19)*100)/100)*AA20</f>
        <v>0.10528101221747257</v>
      </c>
      <c r="AG20" t="s">
        <v>73</v>
      </c>
      <c r="AH20">
        <f>ATAN(AH19)</f>
        <v>0.73119081807459274</v>
      </c>
      <c r="AI20">
        <f>(ABS(1/(1+AH19)))*AI19</f>
        <v>2.1963760473898272E-3</v>
      </c>
    </row>
    <row r="21" spans="2:35" x14ac:dyDescent="0.25">
      <c r="B21" s="9" t="s">
        <v>56</v>
      </c>
      <c r="C21">
        <v>4</v>
      </c>
      <c r="D21">
        <v>5.3333333329999997</v>
      </c>
      <c r="E21">
        <v>-3.0195466670000002</v>
      </c>
      <c r="F21">
        <v>0.49377830579999998</v>
      </c>
      <c r="T21">
        <f>E29*$AH$28</f>
        <v>2.365730136171607</v>
      </c>
      <c r="U21">
        <f>(SQRT(($M$3/E29)^2+($AI$28/$AH$28^2)))/100*T21</f>
        <v>2.2191793539054951E-3</v>
      </c>
      <c r="V21">
        <f t="shared" si="2"/>
        <v>-1.845273787334532</v>
      </c>
      <c r="W21">
        <f t="shared" si="3"/>
        <v>4.5290523117266276E-3</v>
      </c>
      <c r="Z21" t="s">
        <v>32</v>
      </c>
      <c r="AA21">
        <f>AA10*AA18</f>
        <v>13.968536035978788</v>
      </c>
      <c r="AB21">
        <f>(((AB10/AA10)*100+(AB18/AA18)*100)/100)*AA21</f>
        <v>0.82057457798146716</v>
      </c>
    </row>
    <row r="22" spans="2:35" x14ac:dyDescent="0.25">
      <c r="B22" s="8" t="s">
        <v>54</v>
      </c>
      <c r="C22">
        <v>5</v>
      </c>
      <c r="D22">
        <v>5.9166666670000003</v>
      </c>
      <c r="E22">
        <v>-1.031120405</v>
      </c>
      <c r="F22">
        <v>0.52689121419999996</v>
      </c>
      <c r="T22">
        <f>E32*$AH$28</f>
        <v>4.2110039235061389</v>
      </c>
      <c r="U22">
        <f>(SQRT(($M$3/E32)^2+($AI$28/$AH$28^2)))/100*T22</f>
        <v>3.9481081339745368E-3</v>
      </c>
      <c r="V22">
        <f t="shared" si="2"/>
        <v>-2.0187122953477541</v>
      </c>
      <c r="W22">
        <f t="shared" si="3"/>
        <v>7.0493677035382086E-3</v>
      </c>
      <c r="AE22">
        <v>2</v>
      </c>
      <c r="AG22" t="s">
        <v>74</v>
      </c>
      <c r="AH22">
        <f>AH18/AH17</f>
        <v>1.1147472489088783</v>
      </c>
      <c r="AI22">
        <f>SQRT((AI17*(AH18/(AH17^2)))^2)</f>
        <v>5.1777559539579699E-3</v>
      </c>
    </row>
    <row r="23" spans="2:35" x14ac:dyDescent="0.25">
      <c r="B23" s="5" t="s">
        <v>55</v>
      </c>
      <c r="C23">
        <v>5</v>
      </c>
      <c r="D23">
        <v>6.0333333329999999</v>
      </c>
      <c r="E23">
        <v>-1.2932050349999999</v>
      </c>
      <c r="F23">
        <v>0.54242147919999995</v>
      </c>
      <c r="T23">
        <f>E35*$AH$28</f>
        <v>6.229716218853893</v>
      </c>
      <c r="U23">
        <f>(SQRT(($M$3/E35)^2+($AI$28/$AH$28^2)))/100*T23</f>
        <v>5.8400365736981184E-3</v>
      </c>
      <c r="V23">
        <f t="shared" si="2"/>
        <v>-1.9666695738370983</v>
      </c>
      <c r="W23">
        <f t="shared" si="3"/>
        <v>9.6508891862627198E-3</v>
      </c>
      <c r="AA23" t="s">
        <v>11</v>
      </c>
      <c r="AB23" t="s">
        <v>4</v>
      </c>
      <c r="AG23" t="s">
        <v>31</v>
      </c>
      <c r="AH23">
        <f>AH22*AH16</f>
        <v>13.547472489088783</v>
      </c>
      <c r="AI23">
        <f>((SQRT((((AI19/AH19)*100)^2)+(((AI16/AH16)*100)^2)))/100)*AH23</f>
        <v>6.3904818274555367E-2</v>
      </c>
    </row>
    <row r="24" spans="2:35" x14ac:dyDescent="0.25">
      <c r="B24" s="9" t="s">
        <v>56</v>
      </c>
      <c r="C24">
        <v>5</v>
      </c>
      <c r="D24">
        <v>6.3666666669999996</v>
      </c>
      <c r="E24">
        <v>-1.0479155040000001</v>
      </c>
      <c r="F24">
        <v>0.52681013509999997</v>
      </c>
      <c r="T24">
        <f>E38*$AH$28</f>
        <v>8.1963857926909913</v>
      </c>
      <c r="U24">
        <f>(SQRT(($M$3/E38)^2+($AI$28/$AH$28^2)))/100*T24</f>
        <v>7.6833348816377281E-3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12.947472489088783</v>
      </c>
      <c r="AI24">
        <f>AI23</f>
        <v>6.3904818274555367E-2</v>
      </c>
    </row>
    <row r="25" spans="2:35" x14ac:dyDescent="0.25">
      <c r="B25" s="8" t="s">
        <v>54</v>
      </c>
      <c r="C25">
        <v>6</v>
      </c>
      <c r="D25">
        <v>6.9</v>
      </c>
      <c r="E25">
        <v>0.84314782850000003</v>
      </c>
      <c r="F25">
        <v>0.54937572489999997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6.2766318486201298</v>
      </c>
      <c r="AB25">
        <f>SQRT((AB20^2)+(AB24^2))</f>
        <v>0.10528101221747257</v>
      </c>
      <c r="AG25" t="s">
        <v>76</v>
      </c>
      <c r="AH25">
        <f>AH22*AH24</f>
        <v>14.433159337535109</v>
      </c>
      <c r="AI25">
        <f>((SQRT((((AI22/AH22)*100)^2)+(((AI24/AH24)*100)^2)))/100)*AH25</f>
        <v>9.782137078979837E-2</v>
      </c>
    </row>
    <row r="26" spans="2:35" x14ac:dyDescent="0.25">
      <c r="B26" s="5" t="s">
        <v>55</v>
      </c>
      <c r="C26">
        <v>6</v>
      </c>
      <c r="D26">
        <v>7</v>
      </c>
      <c r="E26">
        <v>0.62146873179999995</v>
      </c>
      <c r="F26">
        <v>0.54494646049999995</v>
      </c>
      <c r="J26">
        <f>D10/4</f>
        <v>0.47916666675000003</v>
      </c>
      <c r="K26">
        <f>J26-J27</f>
        <v>-0.11666666649999996</v>
      </c>
      <c r="M26">
        <v>1</v>
      </c>
      <c r="N26">
        <f>ABS(K26)</f>
        <v>0.11666666649999996</v>
      </c>
      <c r="O26">
        <f>ABS(K27)</f>
        <v>0.13333333349999998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7.266666667</v>
      </c>
      <c r="E27">
        <v>0.81961847340000005</v>
      </c>
      <c r="F27">
        <v>0.55262123399999996</v>
      </c>
      <c r="J27">
        <f>D12/4</f>
        <v>0.59583333324999999</v>
      </c>
      <c r="K27">
        <f t="shared" ref="K27:K44" si="4">J27-J28</f>
        <v>-0.13333333349999998</v>
      </c>
      <c r="M27">
        <v>2</v>
      </c>
      <c r="N27">
        <f>ABS(K28)</f>
        <v>0.11250000000000004</v>
      </c>
      <c r="O27">
        <f>ABS(K29)</f>
        <v>0.125</v>
      </c>
      <c r="P27" t="s">
        <v>85</v>
      </c>
      <c r="AE27">
        <v>3</v>
      </c>
      <c r="AG27" t="s">
        <v>77</v>
      </c>
      <c r="AH27">
        <f>AH24-((3/2)*AH9)</f>
        <v>11.147472489088784</v>
      </c>
      <c r="AI27">
        <f>AI24</f>
        <v>6.3904818274555367E-2</v>
      </c>
    </row>
    <row r="28" spans="2:35" x14ac:dyDescent="0.25">
      <c r="B28" s="8" t="s">
        <v>54</v>
      </c>
      <c r="C28">
        <v>7</v>
      </c>
      <c r="D28">
        <v>7.8666666669999996</v>
      </c>
      <c r="E28">
        <v>2.9627704559999999</v>
      </c>
      <c r="F28">
        <v>0.54281281189999997</v>
      </c>
      <c r="J28">
        <f>D13/4</f>
        <v>0.72916666674999997</v>
      </c>
      <c r="K28">
        <f t="shared" si="4"/>
        <v>-0.11250000000000004</v>
      </c>
      <c r="M28">
        <v>3</v>
      </c>
      <c r="N28">
        <f>ABS(K30)</f>
        <v>0.1208333332499999</v>
      </c>
      <c r="O28">
        <f>ABS(K31)</f>
        <v>0.14166666675000017</v>
      </c>
      <c r="P28">
        <f>H13</f>
        <v>10</v>
      </c>
      <c r="AG28" t="s">
        <v>78</v>
      </c>
      <c r="AH28">
        <f>AH27/AH24</f>
        <v>0.86097672719390506</v>
      </c>
      <c r="AI28">
        <f>SQRT((AI27/AH24)^2+((AH27*AI24/(AH24^2))^2))</f>
        <v>6.5130292489795662E-3</v>
      </c>
    </row>
    <row r="29" spans="2:35" x14ac:dyDescent="0.25">
      <c r="B29" s="5" t="s">
        <v>55</v>
      </c>
      <c r="C29">
        <v>7</v>
      </c>
      <c r="D29">
        <v>7.9666666670000001</v>
      </c>
      <c r="E29">
        <v>2.7477283199999998</v>
      </c>
      <c r="F29">
        <v>0.55521107849999995</v>
      </c>
      <c r="J29">
        <f>D15/4</f>
        <v>0.84166666675000001</v>
      </c>
      <c r="K29">
        <f t="shared" si="4"/>
        <v>-0.125</v>
      </c>
      <c r="M29">
        <v>4</v>
      </c>
      <c r="N29">
        <f>ABS(K32)</f>
        <v>0.10416666649999984</v>
      </c>
      <c r="O29">
        <f>ABS(K33)</f>
        <v>0.14583333350000016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8.3166666669999998</v>
      </c>
      <c r="E30">
        <v>2.9930178509999998</v>
      </c>
      <c r="F30">
        <v>0.53959973439999998</v>
      </c>
      <c r="J30">
        <f>D16/4</f>
        <v>0.96666666675000001</v>
      </c>
      <c r="K30">
        <f t="shared" si="4"/>
        <v>-0.1208333332499999</v>
      </c>
      <c r="M30">
        <v>5</v>
      </c>
      <c r="N30">
        <f>ABS(K34)</f>
        <v>0.11249999999999982</v>
      </c>
      <c r="O30">
        <f>ABS(K35)</f>
        <v>0.13333333325000019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8.8666666670000005</v>
      </c>
      <c r="E31">
        <v>5.2201777619999996</v>
      </c>
      <c r="F31">
        <v>0.5234786682</v>
      </c>
      <c r="J31">
        <f>D18/4</f>
        <v>1.0874999999999999</v>
      </c>
      <c r="K31">
        <f t="shared" si="4"/>
        <v>-0.14166666675000017</v>
      </c>
      <c r="M31">
        <v>6</v>
      </c>
      <c r="N31">
        <f>ABS(K36)</f>
        <v>9.1666666749999903E-2</v>
      </c>
      <c r="O31">
        <f>ABS(K37)</f>
        <v>0.14999999999999991</v>
      </c>
      <c r="R31" s="6" t="s">
        <v>17</v>
      </c>
      <c r="S31" s="5">
        <f>SUM(N26:O36)</f>
        <v>2.3500000007500002</v>
      </c>
      <c r="T31" s="5">
        <f>SQRT((P26^2)*10)</f>
        <v>1.8604085572798249E-2</v>
      </c>
      <c r="V31" s="6" t="s">
        <v>14</v>
      </c>
      <c r="W31" s="5">
        <f>AVERAGE(N26:N36)</f>
        <v>0.10999999987499993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8.9833333329999991</v>
      </c>
      <c r="E32">
        <v>4.8909613820000004</v>
      </c>
      <c r="F32">
        <v>0.52860755699999995</v>
      </c>
      <c r="J32">
        <f>D19/4</f>
        <v>1.2291666667500001</v>
      </c>
      <c r="K32">
        <f t="shared" si="4"/>
        <v>-0.10416666649999984</v>
      </c>
      <c r="M32">
        <v>7</v>
      </c>
      <c r="N32">
        <f>ABS(K38)</f>
        <v>0.11250000000000004</v>
      </c>
      <c r="O32">
        <f>ABS(K39)</f>
        <v>0.13750000000000018</v>
      </c>
      <c r="R32" s="6" t="s">
        <v>19</v>
      </c>
      <c r="S32" s="5">
        <f>H13/S31</f>
        <v>4.2553191475780894</v>
      </c>
      <c r="T32" s="5">
        <f>(H13/(S31^2))*T31</f>
        <v>3.3687796398231412E-2</v>
      </c>
      <c r="V32" s="6" t="s">
        <v>16</v>
      </c>
      <c r="W32" s="5">
        <f>AVERAGE(O26:O35)</f>
        <v>0.13888888911111119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9.25</v>
      </c>
      <c r="E33">
        <v>5.1093138900000001</v>
      </c>
      <c r="F33">
        <v>0.52630256580000001</v>
      </c>
      <c r="J33">
        <f>D21/4</f>
        <v>1.3333333332499999</v>
      </c>
      <c r="K33">
        <f t="shared" si="4"/>
        <v>-0.14583333350000016</v>
      </c>
      <c r="M33">
        <v>8</v>
      </c>
      <c r="N33">
        <f>ABS(K40)</f>
        <v>9.5833333249999875E-2</v>
      </c>
      <c r="O33">
        <f>ABS(K41)</f>
        <v>0.14999999999999991</v>
      </c>
      <c r="P33" s="3"/>
      <c r="Q33" s="3"/>
    </row>
    <row r="34" spans="2:42" x14ac:dyDescent="0.25">
      <c r="B34" s="8" t="s">
        <v>54</v>
      </c>
      <c r="C34">
        <v>9</v>
      </c>
      <c r="D34">
        <v>9.85</v>
      </c>
      <c r="E34">
        <v>7.5682137420000002</v>
      </c>
      <c r="F34">
        <v>0.51801843140000003</v>
      </c>
      <c r="J34">
        <f>D22/4</f>
        <v>1.4791666667500001</v>
      </c>
      <c r="K34">
        <f t="shared" si="4"/>
        <v>-0.11249999999999982</v>
      </c>
      <c r="M34">
        <v>9</v>
      </c>
      <c r="N34">
        <f>ABS(K42)</f>
        <v>0.10833333249999999</v>
      </c>
      <c r="O34">
        <f>ABS(K43)</f>
        <v>0.13333333500000011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9.9333333330000002</v>
      </c>
      <c r="E35">
        <v>7.2356383419999997</v>
      </c>
      <c r="F35">
        <v>0.52313110439999999</v>
      </c>
      <c r="J35">
        <f>D24/4</f>
        <v>1.5916666667499999</v>
      </c>
      <c r="K35">
        <f t="shared" si="4"/>
        <v>-0.13333333325000019</v>
      </c>
      <c r="M35">
        <v>10</v>
      </c>
      <c r="N35">
        <f>ABS(K44)</f>
        <v>0.125</v>
      </c>
      <c r="P35" s="3"/>
      <c r="Q35" s="3"/>
    </row>
    <row r="36" spans="2:42" x14ac:dyDescent="0.25">
      <c r="B36" s="9" t="s">
        <v>56</v>
      </c>
      <c r="C36">
        <v>9</v>
      </c>
      <c r="D36">
        <v>10.28333333</v>
      </c>
      <c r="E36">
        <v>7.5010333439999997</v>
      </c>
      <c r="F36">
        <v>0.51769411489999995</v>
      </c>
      <c r="J36">
        <f>D25/4</f>
        <v>1.7250000000000001</v>
      </c>
      <c r="K36">
        <f t="shared" si="4"/>
        <v>-9.1666666749999903E-2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10.81666667</v>
      </c>
      <c r="E37">
        <v>9.8422539899999997</v>
      </c>
      <c r="F37">
        <v>0.53235556569999998</v>
      </c>
      <c r="J37">
        <f>D27/4</f>
        <v>1.81666666675</v>
      </c>
      <c r="K37">
        <f t="shared" si="4"/>
        <v>-0.14999999999999991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10.91666667</v>
      </c>
      <c r="E38">
        <v>9.5198691600000007</v>
      </c>
      <c r="F38">
        <v>0.51400374699999996</v>
      </c>
      <c r="J38">
        <f>D28/4</f>
        <v>1.9666666667499999</v>
      </c>
      <c r="K38">
        <f t="shared" si="4"/>
        <v>-0.11250000000000004</v>
      </c>
      <c r="Q38">
        <f>V15</f>
        <v>-1.7324424230426141</v>
      </c>
      <c r="R38">
        <f t="shared" ref="Q38:R47" si="5">W15</f>
        <v>9.5450191105773095E-3</v>
      </c>
      <c r="S38">
        <f>D13/4-D10/4</f>
        <v>0.24999999999999994</v>
      </c>
      <c r="T38">
        <f>$P$26</f>
        <v>5.8831284194720748E-3</v>
      </c>
      <c r="V38">
        <f>Q38/S38</f>
        <v>-6.9297696921704581</v>
      </c>
      <c r="W38">
        <f>SQRT(((1/S38)*R38)^2+((Q38/(S38^2))*T38)^2)</f>
        <v>0.1674847493611033</v>
      </c>
      <c r="Y38" s="6" t="s">
        <v>94</v>
      </c>
      <c r="Z38" s="6"/>
      <c r="AA38" s="5">
        <f>AVERAGE(V38:V47)</f>
        <v>-7.2920669010999761</v>
      </c>
      <c r="AB38" s="13">
        <f>SQRT(SUM(W38^2+W39^2+W40^2+W41^2+W42^2+W43^2+W44^2+W45^2+W46^2+W47^2)/(H13^2))</f>
        <v>5.2897226306769352E-2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11.31666667</v>
      </c>
      <c r="E39">
        <v>9.8422539899999997</v>
      </c>
      <c r="F39">
        <v>0.53235556569999998</v>
      </c>
      <c r="J39">
        <f>D30/4</f>
        <v>2.0791666667499999</v>
      </c>
      <c r="K39">
        <f t="shared" si="4"/>
        <v>-0.13750000000000018</v>
      </c>
      <c r="Q39">
        <f t="shared" si="5"/>
        <v>-1.6744062031824303</v>
      </c>
      <c r="R39">
        <f t="shared" si="5"/>
        <v>7.3026926505280285E-3</v>
      </c>
      <c r="S39">
        <f>D16/4-D13/4</f>
        <v>0.23750000000000004</v>
      </c>
      <c r="T39">
        <f t="shared" ref="T39:T47" si="6">$P$26</f>
        <v>5.8831284194720748E-3</v>
      </c>
      <c r="V39">
        <f t="shared" ref="V39:V47" si="7">Q39/S39</f>
        <v>-7.0501313818207576</v>
      </c>
      <c r="W39">
        <f t="shared" ref="W39:W47" si="8">SQRT(((1/S39)*R39)^2+((Q39/(S39^2))*T39)^2)</f>
        <v>0.17732548499106904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2.2166666667500001</v>
      </c>
      <c r="K40">
        <f t="shared" si="4"/>
        <v>-9.5833333249999875E-2</v>
      </c>
      <c r="Q40">
        <f t="shared" si="5"/>
        <v>-1.7699272248540741</v>
      </c>
      <c r="R40">
        <f t="shared" si="5"/>
        <v>5.072932763883189E-3</v>
      </c>
      <c r="S40">
        <f>D19/4-D16/4</f>
        <v>0.26250000000000007</v>
      </c>
      <c r="T40">
        <f t="shared" si="6"/>
        <v>5.8831284194720748E-3</v>
      </c>
      <c r="V40">
        <f t="shared" si="7"/>
        <v>-6.7425799042059946</v>
      </c>
      <c r="W40">
        <f t="shared" si="8"/>
        <v>0.15234486733596958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2.3125</v>
      </c>
      <c r="K41">
        <f t="shared" si="4"/>
        <v>-0.14999999999999991</v>
      </c>
      <c r="Q41">
        <f t="shared" si="5"/>
        <v>-1.7236266946399503</v>
      </c>
      <c r="R41">
        <f t="shared" si="5"/>
        <v>2.8593531545153608E-3</v>
      </c>
      <c r="S41">
        <f>D22/4-D19/4</f>
        <v>0.25</v>
      </c>
      <c r="T41">
        <f t="shared" si="6"/>
        <v>5.8831284194720748E-3</v>
      </c>
      <c r="V41">
        <f t="shared" si="7"/>
        <v>-6.8945067785598013</v>
      </c>
      <c r="W41">
        <f t="shared" si="8"/>
        <v>0.16264771376032558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2.4624999999999999</v>
      </c>
      <c r="K42">
        <f t="shared" si="4"/>
        <v>-0.10833333249999999</v>
      </c>
      <c r="Q42">
        <f t="shared" si="5"/>
        <v>-1.6484895533834902</v>
      </c>
      <c r="R42">
        <f t="shared" si="5"/>
        <v>1.1643021703105086E-3</v>
      </c>
      <c r="S42">
        <f>D25/4-D22/4</f>
        <v>0.24583333325000001</v>
      </c>
      <c r="T42">
        <f t="shared" si="6"/>
        <v>5.8831284194720748E-3</v>
      </c>
      <c r="V42">
        <f t="shared" si="7"/>
        <v>-6.7057202194263059</v>
      </c>
      <c r="W42">
        <f t="shared" si="8"/>
        <v>0.16054694415855933</v>
      </c>
      <c r="Y42" s="14" t="s">
        <v>96</v>
      </c>
      <c r="Z42" s="14"/>
      <c r="AA42" s="12">
        <f>ABS($X$17*100)</f>
        <v>180.11341974483375</v>
      </c>
      <c r="AB42" s="12">
        <f>$Y$17</f>
        <v>6.2203263292740551E-3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2.5708333324999999</v>
      </c>
      <c r="K43">
        <f t="shared" si="4"/>
        <v>-0.13333333500000011</v>
      </c>
      <c r="Q43">
        <f t="shared" si="5"/>
        <v>-1.8306600214130961</v>
      </c>
      <c r="R43">
        <f t="shared" si="5"/>
        <v>2.2767780379530623E-3</v>
      </c>
      <c r="S43">
        <f>D28/4-D25/4</f>
        <v>0.24166666674999981</v>
      </c>
      <c r="T43">
        <f t="shared" si="6"/>
        <v>5.8831284194720748E-3</v>
      </c>
      <c r="V43">
        <f t="shared" si="7"/>
        <v>-7.5751449135800089</v>
      </c>
      <c r="W43">
        <f t="shared" si="8"/>
        <v>0.18464967212560868</v>
      </c>
      <c r="Y43" s="14" t="s">
        <v>97</v>
      </c>
      <c r="Z43" s="14"/>
      <c r="AA43" s="12">
        <f>ABS($W$31)</f>
        <v>0.10999999987499993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2.7041666675</v>
      </c>
      <c r="K44">
        <f t="shared" si="4"/>
        <v>-0.125</v>
      </c>
      <c r="Q44">
        <f t="shared" si="5"/>
        <v>-1.845273787334532</v>
      </c>
      <c r="R44">
        <f t="shared" si="5"/>
        <v>4.5290523117266276E-3</v>
      </c>
      <c r="S44">
        <f>D31/4-D28/4</f>
        <v>0.25000000000000022</v>
      </c>
      <c r="T44">
        <f t="shared" si="6"/>
        <v>5.8831284194720748E-3</v>
      </c>
      <c r="V44">
        <f t="shared" si="7"/>
        <v>-7.3810951493381216</v>
      </c>
      <c r="W44">
        <f t="shared" si="8"/>
        <v>0.17463791419098318</v>
      </c>
      <c r="Y44" s="14" t="s">
        <v>98</v>
      </c>
      <c r="Z44" s="14"/>
      <c r="AA44" s="12">
        <f>ABS($W$32)</f>
        <v>0.13888888911111119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2.8291666675</v>
      </c>
      <c r="Q45">
        <f t="shared" si="5"/>
        <v>-2.0187122953477541</v>
      </c>
      <c r="R45">
        <f t="shared" si="5"/>
        <v>7.0493677035382086E-3</v>
      </c>
      <c r="S45">
        <f>D34/4-D31/4</f>
        <v>0.24583333324999979</v>
      </c>
      <c r="T45">
        <f t="shared" si="6"/>
        <v>5.8831284194720748E-3</v>
      </c>
      <c r="V45">
        <f t="shared" si="7"/>
        <v>-8.2117110347067062</v>
      </c>
      <c r="W45">
        <f t="shared" si="8"/>
        <v>0.19859859924624321</v>
      </c>
      <c r="Y45" s="14" t="s">
        <v>99</v>
      </c>
      <c r="Z45" s="14"/>
      <c r="AA45" s="5">
        <f>ABS($S$31)</f>
        <v>2.3500000007500002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-1.9666695738370983</v>
      </c>
      <c r="R46">
        <f t="shared" si="5"/>
        <v>9.6508891862627198E-3</v>
      </c>
      <c r="S46">
        <f>D37/4-D34/4</f>
        <v>0.2416666675000001</v>
      </c>
      <c r="T46">
        <f t="shared" si="6"/>
        <v>5.8831284194720748E-3</v>
      </c>
      <c r="V46">
        <f t="shared" si="7"/>
        <v>-8.1379430360916345</v>
      </c>
      <c r="W46">
        <f t="shared" si="8"/>
        <v>0.20209483272394488</v>
      </c>
      <c r="Y46" s="14" t="s">
        <v>100</v>
      </c>
      <c r="Z46" s="14"/>
      <c r="AA46" s="5">
        <f>ABS($S$32)</f>
        <v>4.2553191475780894</v>
      </c>
      <c r="AB46" s="5">
        <f>$T$32</f>
        <v>3.3687796398231412E-2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7.2920669010999761</v>
      </c>
      <c r="AB47" s="5">
        <f>$AB$38</f>
        <v>5.2897226306769352E-2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2019-09-04T11:23:52Z</dcterms:modified>
</cp:coreProperties>
</file>