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2B1DF748-393C-4D9A-A94D-9D202692B6F6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6" i="1" l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R39" i="1"/>
  <c r="Q39" i="1"/>
  <c r="W39" i="1" s="1"/>
  <c r="T38" i="1"/>
  <c r="S38" i="1"/>
  <c r="W38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P30" i="1" s="1"/>
  <c r="X32" i="1" s="1"/>
  <c r="AB44" i="1" s="1"/>
  <c r="AB38" i="1" l="1"/>
  <c r="AB47" i="1" s="1"/>
  <c r="V38" i="1"/>
  <c r="X31" i="1"/>
  <c r="AB43" i="1" s="1"/>
  <c r="S32" i="1"/>
  <c r="AA46" i="1" s="1"/>
  <c r="AA45" i="1"/>
  <c r="V39" i="1"/>
  <c r="AA38" i="1" l="1"/>
  <c r="AA47" i="1" s="1"/>
  <c r="H13" i="1" l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l="1"/>
  <c r="AH10" i="1"/>
  <c r="AH16" i="1" s="1"/>
  <c r="AH17" i="1" s="1"/>
  <c r="AB24" i="1"/>
  <c r="M5" i="1" s="1"/>
  <c r="AA24" i="1"/>
  <c r="L5" i="1" s="1"/>
  <c r="AB14" i="1"/>
  <c r="AA14" i="1"/>
  <c r="AB13" i="1"/>
  <c r="AA13" i="1"/>
  <c r="AB10" i="1"/>
  <c r="AA10" i="1"/>
  <c r="AH19" i="1" l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I23" i="1"/>
  <c r="AI24" i="1" s="1"/>
  <c r="AI27" i="1" s="1"/>
  <c r="AI28" i="1" s="1"/>
  <c r="AI20" i="1"/>
  <c r="AH20" i="1"/>
  <c r="AB18" i="1"/>
  <c r="AB21" i="1" s="1"/>
  <c r="AB16" i="1"/>
  <c r="AA19" i="1"/>
  <c r="AA20" i="1" s="1"/>
  <c r="AH25" i="1" l="1"/>
  <c r="T19" i="1"/>
  <c r="T24" i="1"/>
  <c r="T17" i="1"/>
  <c r="T16" i="1"/>
  <c r="U16" i="1" s="1"/>
  <c r="T23" i="1"/>
  <c r="U23" i="1" s="1"/>
  <c r="T15" i="1"/>
  <c r="V15" i="1" s="1"/>
  <c r="T21" i="1"/>
  <c r="U21" i="1" s="1"/>
  <c r="T20" i="1"/>
  <c r="V20" i="1" s="1"/>
  <c r="T18" i="1"/>
  <c r="T22" i="1"/>
  <c r="AI25" i="1"/>
  <c r="AA25" i="1"/>
  <c r="L4" i="1"/>
  <c r="AB20" i="1"/>
  <c r="U15" i="1" l="1"/>
  <c r="U19" i="1"/>
  <c r="V19" i="1"/>
  <c r="V18" i="1"/>
  <c r="U18" i="1"/>
  <c r="W18" i="1" s="1"/>
  <c r="W15" i="1"/>
  <c r="V21" i="1"/>
  <c r="U20" i="1"/>
  <c r="W20" i="1" s="1"/>
  <c r="V23" i="1"/>
  <c r="U24" i="1"/>
  <c r="U17" i="1"/>
  <c r="W16" i="1" s="1"/>
  <c r="V17" i="1"/>
  <c r="U22" i="1"/>
  <c r="W22" i="1" s="1"/>
  <c r="V22" i="1"/>
  <c r="V16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X17" i="1" l="1"/>
  <c r="W23" i="1"/>
  <c r="W19" i="1"/>
  <c r="W17" i="1"/>
  <c r="W21" i="1"/>
  <c r="O17" i="1"/>
  <c r="O19" i="1"/>
  <c r="O11" i="1"/>
  <c r="O16" i="1"/>
  <c r="O12" i="1"/>
  <c r="O13" i="1"/>
  <c r="O14" i="1"/>
  <c r="O18" i="1"/>
  <c r="O15" i="1"/>
  <c r="Y17" i="1" l="1"/>
  <c r="Q13" i="1"/>
  <c r="Q15" i="1"/>
  <c r="Q17" i="1"/>
  <c r="Q19" i="1"/>
  <c r="Q14" i="1"/>
  <c r="Q18" i="1"/>
  <c r="Q16" i="1"/>
  <c r="Q11" i="1"/>
  <c r="T11" i="1" s="1"/>
  <c r="Q12" i="1"/>
  <c r="R12" i="1" l="1"/>
  <c r="R17" i="1" l="1"/>
  <c r="R11" i="1"/>
  <c r="R15" i="1"/>
  <c r="R18" i="1"/>
  <c r="R14" i="1"/>
  <c r="R19" i="1"/>
  <c r="R16" i="1"/>
  <c r="R13" i="1"/>
  <c r="U11" i="1" l="1"/>
</calcChain>
</file>

<file path=xl/sharedStrings.xml><?xml version="1.0" encoding="utf-8"?>
<sst xmlns="http://schemas.openxmlformats.org/spreadsheetml/2006/main" count="160" uniqueCount="101">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</sst>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O56" sqref="O47:W56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22.402960360000002</v>
      </c>
      <c r="M3">
        <v>0.01</v>
      </c>
      <c r="N3" t="s">
        <v>38</v>
      </c>
    </row>
    <row r="4" spans="1:35" x14ac:dyDescent="0.25">
      <c r="D4">
        <v>3.3333333329999999E-2</v>
      </c>
      <c r="E4">
        <v>11.203681919999999</v>
      </c>
      <c r="F4">
        <v>0.46263365699999998</v>
      </c>
      <c r="H4" s="11" t="s">
        <v>7</v>
      </c>
      <c r="I4" s="11"/>
      <c r="J4" s="11"/>
      <c r="K4" s="11"/>
      <c r="L4">
        <f>AA20</f>
        <v>11.374141702112798</v>
      </c>
      <c r="M4">
        <f>AB20</f>
        <v>0.10196955301358823</v>
      </c>
      <c r="P4" t="s">
        <v>13</v>
      </c>
    </row>
    <row r="5" spans="1:35" x14ac:dyDescent="0.25">
      <c r="D5">
        <v>0.05</v>
      </c>
      <c r="E5">
        <v>-11.199278440000001</v>
      </c>
      <c r="F5">
        <v>0.46762406540000001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22.402960360000002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1.816666667</v>
      </c>
      <c r="E10">
        <v>-9.7764027930000008</v>
      </c>
      <c r="F10">
        <v>0.51546817769999997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11.201480180000001</v>
      </c>
      <c r="AB10">
        <f>AB9</f>
        <v>0.01</v>
      </c>
      <c r="AE10" t="s">
        <v>65</v>
      </c>
      <c r="AH10">
        <f>L3</f>
        <v>22.402960360000002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1.933333333</v>
      </c>
      <c r="E11">
        <v>-10.07486596</v>
      </c>
      <c r="F11">
        <v>0.53003562100000001</v>
      </c>
      <c r="G11" t="s">
        <v>57</v>
      </c>
      <c r="H11">
        <f>M3</f>
        <v>0.01</v>
      </c>
      <c r="K11">
        <f>ABS(E11-E14)</f>
        <v>2.049508320000001</v>
      </c>
      <c r="L11">
        <f>SQRT((H11^2)+(H11^2))</f>
        <v>1.4142135623730951E-2</v>
      </c>
      <c r="N11">
        <f>($L$4-$L$5)*(E11/$L$4)</f>
        <v>-9.5345466641309855</v>
      </c>
      <c r="O11">
        <f>SQRT(((E11/$L$4)*$M$4)^2+((E11/$L$4)*$M$5)^2+(($L$4-$L$5)*$H$11)^2+(((($L$5-$L$4)*E11)/($L$4^2))*$M$4)^2)</f>
        <v>0.16447205116625549</v>
      </c>
      <c r="Q11">
        <f>N11-N12</f>
        <v>-1.9395923273965536</v>
      </c>
      <c r="R11">
        <f>SQRT((O11^2)+(O12^2))</f>
        <v>0.22011428956821583</v>
      </c>
      <c r="T11" s="5">
        <f>ABS(AVERAGE(Q11:Q20))</f>
        <v>1.9792767978708379</v>
      </c>
      <c r="U11" s="5">
        <f>SQRT(((R11^2)+(R12^2)+(R13^2)+(R14^2)+(R15^2)+(R16^2)+(R17^2)+(R18^2)+(R19^2)+(R20^2))/($H$13-1))</f>
        <v>0.18023058728713764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2.2999999999999998</v>
      </c>
      <c r="E12">
        <v>-9.7940909479999991</v>
      </c>
      <c r="F12">
        <v>0.51232770800000005</v>
      </c>
      <c r="G12" t="s">
        <v>58</v>
      </c>
      <c r="H12">
        <f>L6</f>
        <v>4.1599999999999996E-3</v>
      </c>
      <c r="K12">
        <f>ABS(E14-E17)</f>
        <v>1.8312503889999991</v>
      </c>
      <c r="L12" s="1"/>
      <c r="N12">
        <f>($L$4-$L$5)*(E14/$L$4)</f>
        <v>-7.5949543367344319</v>
      </c>
      <c r="O12">
        <f>SQRT(((E14/$L$4)*$M$4)^2+((E14/$L$4)*$M$5)^2+(($L$4-$L$5)*$H$11)^2+(((($L$5-$L$4)*E14)/($L$4^2))*$M$4)^2)</f>
        <v>0.14628480733584401</v>
      </c>
      <c r="Q12">
        <f t="shared" ref="Q12:Q19" si="0">N12-N13</f>
        <v>-1.7330396609691974</v>
      </c>
      <c r="R12">
        <f t="shared" ref="R12:R19" si="1">SQRT((O12^2)+(O13^2))</f>
        <v>0.19705654450016599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2.766666667</v>
      </c>
      <c r="E13">
        <v>-7.7710680480000001</v>
      </c>
      <c r="F13">
        <v>0.52779812780000002</v>
      </c>
      <c r="G13" t="s">
        <v>39</v>
      </c>
      <c r="H13" s="4">
        <f>C39</f>
        <v>10</v>
      </c>
      <c r="K13">
        <f>ABS(E17-E20)</f>
        <v>1.9286132580000004</v>
      </c>
      <c r="L13" s="1"/>
      <c r="N13">
        <f>($L$4-$L$5)*(E17/$L$4)</f>
        <v>-5.8619146757652345</v>
      </c>
      <c r="O13">
        <f>SQRT(((E17/$L$4)*$M$4)^2+((E17/$L$4)*$M$5)^2+(($L$4-$L$5)*$H$11)^2+(((($L$5-$L$4)*E17)/($L$4^2))*$M$4)^2)</f>
        <v>0.13203043919135052</v>
      </c>
      <c r="Q13">
        <f t="shared" si="0"/>
        <v>-1.825180918383424</v>
      </c>
      <c r="R13">
        <f t="shared" si="1"/>
        <v>0.17829948931571954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2.9</v>
      </c>
      <c r="E14">
        <v>-8.0253576399999993</v>
      </c>
      <c r="F14">
        <v>0.55464658570000003</v>
      </c>
      <c r="K14">
        <f>ABS(E20-E23)</f>
        <v>2.0111475779999997</v>
      </c>
      <c r="L14" s="1"/>
      <c r="N14">
        <f>($L$4-$L$5)*(E20/$L$4)</f>
        <v>-4.0367337573818105</v>
      </c>
      <c r="O14">
        <f>SQRT(((E20/$L$4)*$M$4)^2+((E20/$L$4)*$M$5)^2+(($L$4-$L$5)*$H$11)^2+(((($L$5-$L$4)*E20)/($L$4^2))*$M$4)^2)</f>
        <v>0.1198276721679324</v>
      </c>
      <c r="Q14">
        <f t="shared" si="0"/>
        <v>-1.9032888881129102</v>
      </c>
      <c r="R14">
        <f t="shared" si="1"/>
        <v>0.16346137394960369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1.2014801800000008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3.3</v>
      </c>
      <c r="E15">
        <v>-7.7563331199999999</v>
      </c>
      <c r="F15">
        <v>0.5309073903</v>
      </c>
      <c r="K15">
        <f>ABS(E26-E23)</f>
        <v>1.9582703560000001</v>
      </c>
      <c r="L15" s="1"/>
      <c r="N15">
        <f>($L$4-$L$5)*(E23/$L$4)</f>
        <v>-2.1334448692689003</v>
      </c>
      <c r="O15">
        <f>SQRT(((E23/$L$4)*$M$4)^2+((E23/$L$4)*$M$5)^2+(($L$4-$L$5)*$H$11)^2+(((($L$5-$L$4)*E23)/($L$4^2))*$M$4)^2)</f>
        <v>0.11117980822211693</v>
      </c>
      <c r="Q15">
        <f t="shared" si="0"/>
        <v>-1.8532474937528991</v>
      </c>
      <c r="R15">
        <f t="shared" si="1"/>
        <v>0.15479334587587959</v>
      </c>
      <c r="T15">
        <f>E11*$AH$28</f>
        <v>-9.2420550157114789</v>
      </c>
      <c r="U15">
        <f>(SQRT(($M$3/E11)^2+($AI$28/$AH$28^2)))/100*T15</f>
        <v>-1.088514379363879E-2</v>
      </c>
      <c r="V15">
        <f>T15-T16</f>
        <v>-1.8800913802528054</v>
      </c>
      <c r="W15">
        <f>SQRT(U15^2+U16^2)</f>
        <v>1.3916617587839493E-2</v>
      </c>
      <c r="Z15" t="s">
        <v>26</v>
      </c>
      <c r="AA15">
        <f>AA14/AA13</f>
        <v>0.98481981967213184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3.7</v>
      </c>
      <c r="E16">
        <v>-5.9666463590000003</v>
      </c>
      <c r="F16">
        <v>0.54686567500000005</v>
      </c>
      <c r="K16">
        <f>ABS(E29-E26)</f>
        <v>2.1088225180000002</v>
      </c>
      <c r="L16" s="1"/>
      <c r="N16">
        <f>($L$4-$L$5)*(E26/$L$4)</f>
        <v>-0.28019737551600127</v>
      </c>
      <c r="O16">
        <f>SQRT(((E26/$L$4)*$M$4)^2+((E26/$L$4)*$M$5)^2+(($L$4-$L$5)*$H$11)^2+(((($L$5-$L$4)*E26)/($L$4^2))*$M$4)^2)</f>
        <v>0.10770343620861401</v>
      </c>
      <c r="Q16">
        <f t="shared" si="0"/>
        <v>-1.9957254800282427</v>
      </c>
      <c r="R16">
        <f t="shared" si="1"/>
        <v>0.15390694524118706</v>
      </c>
      <c r="T16">
        <f>E14*$AH$28</f>
        <v>-7.3619636354586735</v>
      </c>
      <c r="U16">
        <f>(SQRT(($M$3/E14)^2+($AI$28/$AH$28^2)))/100*T16</f>
        <v>-8.6709797415269324E-3</v>
      </c>
      <c r="V16">
        <f t="shared" ref="V16:V23" si="2">T16-T17</f>
        <v>-1.6798751377810932</v>
      </c>
      <c r="W16">
        <f t="shared" ref="W16:W23" si="3">SQRT(U16^2+U17^2)</f>
        <v>1.0953430273891855E-2</v>
      </c>
      <c r="X16" s="6" t="s">
        <v>83</v>
      </c>
      <c r="Y16" s="6" t="s">
        <v>84</v>
      </c>
      <c r="Z16" t="s">
        <v>27</v>
      </c>
      <c r="AA16">
        <f>ATAN(AA14/AA13)</f>
        <v>0.77775017227785204</v>
      </c>
      <c r="AB16">
        <f>(ABS(1/(1+AA15)))*AB15</f>
        <v>4.1297054927783867E-3</v>
      </c>
      <c r="AG16" t="s">
        <v>69</v>
      </c>
      <c r="AH16">
        <f>AH10/2</f>
        <v>11.201480180000001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3.8333333330000001</v>
      </c>
      <c r="E17">
        <v>-6.1941072510000001</v>
      </c>
      <c r="F17">
        <v>0.55036918109999999</v>
      </c>
      <c r="K17">
        <f>ABS(E32-E29)</f>
        <v>2.2005910050000002</v>
      </c>
      <c r="L17" s="1"/>
      <c r="N17">
        <f>($L$4-$L$5)*(E29/$L$4)</f>
        <v>1.7155281045122415</v>
      </c>
      <c r="O17">
        <f>SQRT(((E29/$L$4)*$M$4)^2+((E29/$L$4)*$M$5)^2+(($L$4-$L$5)*$H$11)^2+(((($L$5-$L$4)*E29)/($L$4^2))*$M$4)^2)</f>
        <v>0.10994233771541684</v>
      </c>
      <c r="Q17">
        <f t="shared" si="0"/>
        <v>-2.0825723845004287</v>
      </c>
      <c r="R17">
        <f t="shared" si="1"/>
        <v>0.16164139388678414</v>
      </c>
      <c r="T17">
        <f>E17*$AH$28</f>
        <v>-5.6820884976775803</v>
      </c>
      <c r="U17">
        <f>(SQRT(($M$3/E17)^2+($AI$28/$AH$28^2)))/100*T17</f>
        <v>-6.6926635271048968E-3</v>
      </c>
      <c r="V17">
        <f t="shared" si="2"/>
        <v>-1.7691897743587011</v>
      </c>
      <c r="W17">
        <f t="shared" si="3"/>
        <v>8.1263385050355571E-3</v>
      </c>
      <c r="X17" s="5">
        <f>ABS(AVERAGE(V15:V24))</f>
        <v>1.9185584487262863</v>
      </c>
      <c r="Y17" s="5">
        <f>SQRT(((W15^2)+(W16^2)+(W17^2)+(W18^2)+(W19^2)+(W20^2)+(W21^2)+(W22^2)+(W23^2)+(W24^2))/($H$13-1))</f>
        <v>8.446405169599918E-3</v>
      </c>
      <c r="Z17" t="s">
        <v>28</v>
      </c>
      <c r="AA17">
        <f>SQRT((AA14^2)+(AA13^2))</f>
        <v>1.7122951331277076</v>
      </c>
      <c r="AB17">
        <f>SQRT(((ABS(AA13*(AA13^2+AA14^2)))*AB13)^2+((ABS(AA14*(AA13^2+AA14^2)))*AB14)^2)</f>
        <v>3.5226853681131765E-2</v>
      </c>
      <c r="AG17" t="s">
        <v>70</v>
      </c>
      <c r="AH17">
        <f>(AH16)-AH15</f>
        <v>1.2014801800000008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4.2</v>
      </c>
      <c r="E18">
        <v>-5.9518802239999999</v>
      </c>
      <c r="F18">
        <v>0.54702171060000004</v>
      </c>
      <c r="K18">
        <f>ABS(E35-E32)</f>
        <v>2.3450806779999995</v>
      </c>
      <c r="N18">
        <f>($L$4-$L$5)*(E32/$L$4)</f>
        <v>3.7981004890126702</v>
      </c>
      <c r="O18">
        <f>SQRT(((E32/$L$4)*$M$4)^2+((E32/$L$4)*$M$5)^2+(($L$4-$L$5)*$H$11)^2+(((($L$5-$L$4)*E32)/($L$4^2))*$M$4)^2)</f>
        <v>0.11849313311467349</v>
      </c>
      <c r="Q18">
        <f t="shared" si="0"/>
        <v>-2.2193130156088872</v>
      </c>
      <c r="R18">
        <f t="shared" si="1"/>
        <v>0.17828878881701843</v>
      </c>
      <c r="T18">
        <f>E20*$AH$28</f>
        <v>-3.9128987233188792</v>
      </c>
      <c r="U18">
        <f>(SQRT(($M$3/E20)^2+($AI$28/$AH$28^2)))/100*T18</f>
        <v>-4.6092984728029239E-3</v>
      </c>
      <c r="V18">
        <f t="shared" si="2"/>
        <v>-1.8449016229483308</v>
      </c>
      <c r="W18">
        <f t="shared" si="3"/>
        <v>5.2140229455482174E-3</v>
      </c>
      <c r="Z18" t="s">
        <v>29</v>
      </c>
      <c r="AA18">
        <f>AA17/AA14</f>
        <v>1.4251547063620362</v>
      </c>
      <c r="AB18">
        <f>(((AB17/AA17)*100+(AB14/AA14)*100)/100)*AA18</f>
        <v>4.1181204291486605E-2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4.6166666669999996</v>
      </c>
      <c r="E19">
        <v>-3.9967815450000002</v>
      </c>
      <c r="F19">
        <v>0.56177436670000003</v>
      </c>
      <c r="K19">
        <f>ABS(E38-E35)</f>
        <v>2.3896911530000011</v>
      </c>
      <c r="N19">
        <f>($L$4-$L$5)*(E35/$L$4)</f>
        <v>6.0174135046215573</v>
      </c>
      <c r="O19">
        <f>SQRT(((E35/$L$4)*$M$4)^2+((E35/$L$4)*$M$5)^2+(($L$4-$L$5)*$H$11)^2+(((($L$5-$L$4)*E35)/($L$4^2))*$M$4)^2)</f>
        <v>0.13321512535184457</v>
      </c>
      <c r="Q19">
        <f t="shared" si="0"/>
        <v>-2.2615310120849967</v>
      </c>
      <c r="R19">
        <f t="shared" si="1"/>
        <v>0.20246607202731226</v>
      </c>
      <c r="T19">
        <f>E23*$AH$28</f>
        <v>-2.0679971003705484</v>
      </c>
      <c r="U19">
        <f>(SQRT(($M$3/E23)^2+($AI$28/$AH$28^2)))/100*T19</f>
        <v>-2.4372941688109674E-3</v>
      </c>
      <c r="V19">
        <f t="shared" si="2"/>
        <v>-1.7963953503346564</v>
      </c>
      <c r="W19">
        <f t="shared" si="3"/>
        <v>2.4599063249340931E-3</v>
      </c>
      <c r="Z19" t="s">
        <v>30</v>
      </c>
      <c r="AA19">
        <f>1/AA15</f>
        <v>1.0154141702112798</v>
      </c>
      <c r="AB19">
        <f>AB15</f>
        <v>8.1967213114754103E-3</v>
      </c>
      <c r="AG19" t="s">
        <v>72</v>
      </c>
      <c r="AH19">
        <f>AH17/AH18</f>
        <v>0.50061674166666703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4.733333333</v>
      </c>
      <c r="E20">
        <v>-4.2654939929999998</v>
      </c>
      <c r="F20">
        <v>0.55598129220000003</v>
      </c>
      <c r="N20">
        <f>($L$4-$L$5)*(E38/$L$4)</f>
        <v>8.2789445167065541</v>
      </c>
      <c r="O20">
        <f>SQRT(((E38/$L$4)*$M$4)^2+((E38/$L$4)*$M$5)^2+(($L$4-$L$5)*$H$11)^2+(((($L$5-$L$4)*E38)/($L$4^2))*$M$4)^2)</f>
        <v>0.15246717908999674</v>
      </c>
      <c r="T20">
        <f>E26*$AH$28</f>
        <v>-0.2716017500358921</v>
      </c>
      <c r="U20">
        <f>(SQRT(($M$3/E26)^2+($AI$28/$AH$28^2)))/100*T20</f>
        <v>-3.3277058483407258E-4</v>
      </c>
      <c r="V20">
        <f t="shared" si="2"/>
        <v>-1.934502534039392</v>
      </c>
      <c r="W20">
        <f t="shared" si="3"/>
        <v>1.9886551369710029E-3</v>
      </c>
      <c r="Z20" t="s">
        <v>31</v>
      </c>
      <c r="AA20">
        <f>AA10*AA19</f>
        <v>11.374141702112798</v>
      </c>
      <c r="AB20">
        <f>(((AB10/AA10)*100+(AB19/AA19)*100)/100)*AA20</f>
        <v>0.10196955301358823</v>
      </c>
      <c r="AG20" t="s">
        <v>73</v>
      </c>
      <c r="AH20">
        <f>ATAN(AH19)</f>
        <v>0.46414088060566211</v>
      </c>
      <c r="AI20">
        <f>(ABS(1/(1+AH19)))*AI19</f>
        <v>2.7766361329801892E-3</v>
      </c>
    </row>
    <row r="21" spans="2:35" x14ac:dyDescent="0.25">
      <c r="B21" s="9" t="s">
        <v>56</v>
      </c>
      <c r="C21">
        <v>4</v>
      </c>
      <c r="D21">
        <v>5.0833333329999997</v>
      </c>
      <c r="E21">
        <v>-4.0174229260000001</v>
      </c>
      <c r="F21">
        <v>0.55860268989999995</v>
      </c>
      <c r="T21">
        <f>E29*$AH$28</f>
        <v>1.6629007840034999</v>
      </c>
      <c r="U21">
        <f>(SQRT(($M$3/E29)^2+($AI$28/$AH$28^2)))/100*T21</f>
        <v>1.9606154624684431E-3</v>
      </c>
      <c r="V21">
        <f t="shared" si="2"/>
        <v>-2.0186852327402889</v>
      </c>
      <c r="W21">
        <f t="shared" si="3"/>
        <v>4.759513323263161E-3</v>
      </c>
      <c r="Z21" t="s">
        <v>32</v>
      </c>
      <c r="AA21">
        <f>AA10*AA18</f>
        <v>15.96384219674807</v>
      </c>
      <c r="AB21">
        <f>(((AB10/AA10)*100+(AB18/AA18)*100)/100)*AA21</f>
        <v>0.47554199072323855</v>
      </c>
    </row>
    <row r="22" spans="2:35" x14ac:dyDescent="0.25">
      <c r="B22" s="8" t="s">
        <v>54</v>
      </c>
      <c r="C22">
        <v>5</v>
      </c>
      <c r="D22">
        <v>5.5666666669999998</v>
      </c>
      <c r="E22">
        <v>-1.9972908389999999</v>
      </c>
      <c r="F22">
        <v>0.56813544859999998</v>
      </c>
      <c r="T22">
        <f>E32*$AH$28</f>
        <v>3.6815860167437888</v>
      </c>
      <c r="U22">
        <f>(SQRT(($M$3/E32)^2+($AI$28/$AH$28^2)))/100*T22</f>
        <v>4.3369291074041305E-3</v>
      </c>
      <c r="V22">
        <f t="shared" si="2"/>
        <v>-2.1512310663394647</v>
      </c>
      <c r="W22">
        <f t="shared" si="3"/>
        <v>8.124539637419409E-3</v>
      </c>
      <c r="AE22">
        <v>2</v>
      </c>
      <c r="AG22" t="s">
        <v>74</v>
      </c>
      <c r="AH22">
        <f>AH18/AH17</f>
        <v>1.9975360725467801</v>
      </c>
      <c r="AI22">
        <f>SQRT((AI17*(AH18/(AH17^2)))^2)</f>
        <v>1.6625626504690065E-2</v>
      </c>
    </row>
    <row r="23" spans="2:35" x14ac:dyDescent="0.25">
      <c r="B23" s="5" t="s">
        <v>55</v>
      </c>
      <c r="C23">
        <v>5</v>
      </c>
      <c r="D23">
        <v>5.7</v>
      </c>
      <c r="E23">
        <v>-2.2543464150000001</v>
      </c>
      <c r="F23">
        <v>0.57723333750000005</v>
      </c>
      <c r="T23">
        <f>E35*$AH$28</f>
        <v>5.8328170830832535</v>
      </c>
      <c r="U23">
        <f>(SQRT(($M$3/E35)^2+($AI$28/$AH$28^2)))/100*T23</f>
        <v>6.8701666819189983E-3</v>
      </c>
      <c r="V23">
        <f t="shared" si="2"/>
        <v>-2.1921539397418455</v>
      </c>
      <c r="W23">
        <f t="shared" si="3"/>
        <v>1.1684842754591364E-2</v>
      </c>
      <c r="AA23" t="s">
        <v>11</v>
      </c>
      <c r="AB23" t="s">
        <v>4</v>
      </c>
      <c r="AG23" t="s">
        <v>31</v>
      </c>
      <c r="AH23">
        <f>AH22*AH16</f>
        <v>22.3753607254678</v>
      </c>
      <c r="AI23">
        <f>((SQRT((((AI19/AH19)*100)^2)+(((AI16/AH16)*100)^2)))/100)*AH23</f>
        <v>0.18729984910280104</v>
      </c>
    </row>
    <row r="24" spans="2:35" x14ac:dyDescent="0.25">
      <c r="B24" s="9" t="s">
        <v>56</v>
      </c>
      <c r="C24">
        <v>5</v>
      </c>
      <c r="D24">
        <v>6.016666667</v>
      </c>
      <c r="E24">
        <v>-2.0445424710000002</v>
      </c>
      <c r="F24">
        <v>0.56763613469999996</v>
      </c>
      <c r="T24">
        <f>E38*$AH$28</f>
        <v>8.024971022825099</v>
      </c>
      <c r="U24">
        <f>(SQRT(($M$3/E38)^2+($AI$28/$AH$28^2)))/100*T24</f>
        <v>9.4517913626029869E-3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21.775360725467799</v>
      </c>
      <c r="AI24">
        <f>AI23</f>
        <v>0.18729984910280104</v>
      </c>
    </row>
    <row r="25" spans="2:35" x14ac:dyDescent="0.25">
      <c r="B25" s="8" t="s">
        <v>54</v>
      </c>
      <c r="C25">
        <v>6</v>
      </c>
      <c r="D25">
        <v>6.4666666670000001</v>
      </c>
      <c r="E25">
        <v>-5.6646223240000002E-2</v>
      </c>
      <c r="F25">
        <v>0.55319979919999995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10.764141702112799</v>
      </c>
      <c r="AB25">
        <f>SQRT((AB20^2)+(AB24^2))</f>
        <v>0.10196955301358823</v>
      </c>
      <c r="AG25" t="s">
        <v>76</v>
      </c>
      <c r="AH25">
        <f>AH22*AH24</f>
        <v>43.497068541840349</v>
      </c>
      <c r="AI25">
        <f>((SQRT((((AI22/AH22)*100)^2)+(((AI24/AH24)*100)^2)))/100)*AH25</f>
        <v>0.52061925022167843</v>
      </c>
    </row>
    <row r="26" spans="2:35" x14ac:dyDescent="0.25">
      <c r="B26" s="5" t="s">
        <v>55</v>
      </c>
      <c r="C26">
        <v>6</v>
      </c>
      <c r="D26">
        <v>6.5666666669999998</v>
      </c>
      <c r="E26">
        <v>-0.296076059</v>
      </c>
      <c r="F26">
        <v>0.57134461179999996</v>
      </c>
      <c r="J26">
        <f>D10/4</f>
        <v>0.45416666675</v>
      </c>
      <c r="K26">
        <f>J26-J27</f>
        <v>-0.12083333324999995</v>
      </c>
      <c r="M26">
        <v>1</v>
      </c>
      <c r="N26">
        <f>ABS(K26)</f>
        <v>0.12083333324999995</v>
      </c>
      <c r="O26">
        <f>ABS(K27)</f>
        <v>0.11666666675000004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6.9166666670000003</v>
      </c>
      <c r="E27">
        <v>-6.2677505669999994E-2</v>
      </c>
      <c r="F27">
        <v>0.56495029299999999</v>
      </c>
      <c r="J27">
        <f>D12/4</f>
        <v>0.57499999999999996</v>
      </c>
      <c r="K27">
        <f t="shared" ref="K27:K44" si="4">J27-J28</f>
        <v>-0.11666666675000004</v>
      </c>
      <c r="M27">
        <v>2</v>
      </c>
      <c r="N27">
        <f>ABS(K28)</f>
        <v>0.13333333324999996</v>
      </c>
      <c r="O27">
        <f>ABS(K29)</f>
        <v>0.10000000000000009</v>
      </c>
      <c r="P27" t="s">
        <v>85</v>
      </c>
      <c r="AE27">
        <v>3</v>
      </c>
      <c r="AG27" t="s">
        <v>77</v>
      </c>
      <c r="AH27">
        <f>AH24-((3/2)*AH9)</f>
        <v>19.975360725467798</v>
      </c>
      <c r="AI27">
        <f>AI24</f>
        <v>0.18729984910280104</v>
      </c>
    </row>
    <row r="28" spans="2:35" x14ac:dyDescent="0.25">
      <c r="B28" s="8" t="s">
        <v>54</v>
      </c>
      <c r="C28">
        <v>7</v>
      </c>
      <c r="D28">
        <v>7.4333333330000002</v>
      </c>
      <c r="E28">
        <v>2.0846617919999999</v>
      </c>
      <c r="F28">
        <v>0.55515236869999995</v>
      </c>
      <c r="J28">
        <f>D13/4</f>
        <v>0.69166666674999999</v>
      </c>
      <c r="K28">
        <f t="shared" si="4"/>
        <v>-0.13333333324999996</v>
      </c>
      <c r="M28">
        <v>3</v>
      </c>
      <c r="N28">
        <f>ABS(K30)</f>
        <v>0.125</v>
      </c>
      <c r="O28">
        <f>ABS(K31)</f>
        <v>0.10416666674999986</v>
      </c>
      <c r="P28">
        <f>H13</f>
        <v>10</v>
      </c>
      <c r="AG28" t="s">
        <v>78</v>
      </c>
      <c r="AH28">
        <f>AH27/AH24</f>
        <v>0.9173377643340358</v>
      </c>
      <c r="AI28">
        <f>SQRT((AI27/AH24)^2+((AH27*AI24/(AH24^2))^2))</f>
        <v>1.1672367210994105E-2</v>
      </c>
    </row>
    <row r="29" spans="2:35" x14ac:dyDescent="0.25">
      <c r="B29" s="5" t="s">
        <v>55</v>
      </c>
      <c r="C29">
        <v>7</v>
      </c>
      <c r="D29">
        <v>7.5333333329999999</v>
      </c>
      <c r="E29">
        <v>1.812746459</v>
      </c>
      <c r="F29">
        <v>0.57295390300000004</v>
      </c>
      <c r="J29">
        <f>D15/4</f>
        <v>0.82499999999999996</v>
      </c>
      <c r="K29">
        <f t="shared" si="4"/>
        <v>-0.10000000000000009</v>
      </c>
      <c r="M29">
        <v>4</v>
      </c>
      <c r="N29">
        <f>ABS(K32)</f>
        <v>0.11666666650000002</v>
      </c>
      <c r="O29">
        <f>ABS(K33)</f>
        <v>0.12083333350000003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7.8666666669999996</v>
      </c>
      <c r="E30">
        <v>2.0786617170000001</v>
      </c>
      <c r="F30">
        <v>0.56394963539999998</v>
      </c>
      <c r="J30">
        <f>D16/4</f>
        <v>0.92500000000000004</v>
      </c>
      <c r="K30">
        <f t="shared" si="4"/>
        <v>-0.125</v>
      </c>
      <c r="M30">
        <v>5</v>
      </c>
      <c r="N30">
        <f>ABS(K34)</f>
        <v>0.11250000000000004</v>
      </c>
      <c r="O30">
        <f>ABS(K35)</f>
        <v>0.11250000000000004</v>
      </c>
      <c r="P30">
        <f>P28-1</f>
        <v>9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8.3666666670000005</v>
      </c>
      <c r="E31">
        <v>4.2613773239999997</v>
      </c>
      <c r="F31">
        <v>0.56043265050000002</v>
      </c>
      <c r="J31">
        <f>D18/4</f>
        <v>1.05</v>
      </c>
      <c r="K31">
        <f t="shared" si="4"/>
        <v>-0.10416666674999986</v>
      </c>
      <c r="M31">
        <v>6</v>
      </c>
      <c r="N31">
        <f>ABS(K36)</f>
        <v>0.11250000000000004</v>
      </c>
      <c r="O31">
        <f>ABS(K37)</f>
        <v>0.12916666649999997</v>
      </c>
      <c r="R31" s="6" t="s">
        <v>17</v>
      </c>
      <c r="S31" s="5">
        <f>SUM(N26:O36)</f>
        <v>2.2208333332499999</v>
      </c>
      <c r="T31" s="5">
        <f>SQRT((P26^2)*10)</f>
        <v>1.8604085572798249E-2</v>
      </c>
      <c r="V31" s="6" t="s">
        <v>14</v>
      </c>
      <c r="W31" s="5">
        <f>AVERAGE(N26:N36)</f>
        <v>0.11708333329999995</v>
      </c>
      <c r="X31" s="12">
        <f>SQRT(((P26)^2)/P28)</f>
        <v>1.8604085572798247E-3</v>
      </c>
    </row>
    <row r="32" spans="2:35" x14ac:dyDescent="0.25">
      <c r="B32" s="5" t="s">
        <v>55</v>
      </c>
      <c r="C32">
        <v>8</v>
      </c>
      <c r="D32">
        <v>8.4833333329999991</v>
      </c>
      <c r="E32">
        <v>4.0133374640000001</v>
      </c>
      <c r="F32">
        <v>0.55485802579999999</v>
      </c>
      <c r="J32">
        <f>D19/4</f>
        <v>1.1541666667499999</v>
      </c>
      <c r="K32">
        <f t="shared" si="4"/>
        <v>-0.11666666650000002</v>
      </c>
      <c r="M32">
        <v>7</v>
      </c>
      <c r="N32">
        <f>ABS(K38)</f>
        <v>0.10833333349999985</v>
      </c>
      <c r="O32">
        <f>ABS(K39)</f>
        <v>0.12500000000000022</v>
      </c>
      <c r="R32" s="6" t="s">
        <v>19</v>
      </c>
      <c r="S32" s="5">
        <f>H13/S31</f>
        <v>4.5028142590807816</v>
      </c>
      <c r="T32" s="5">
        <f>(H13/(S31^2))*T31</f>
        <v>3.7720409064539606E-2</v>
      </c>
      <c r="V32" s="6" t="s">
        <v>16</v>
      </c>
      <c r="W32" s="5">
        <f>AVERAGE(O26:O35)</f>
        <v>0.11666666669444448</v>
      </c>
      <c r="X32" s="12">
        <f>SQRT(((P26)^2)/P30)</f>
        <v>1.9610428064906916E-3</v>
      </c>
    </row>
    <row r="33" spans="2:42" x14ac:dyDescent="0.25">
      <c r="B33" s="9" t="s">
        <v>56</v>
      </c>
      <c r="C33">
        <v>8</v>
      </c>
      <c r="D33">
        <v>8.7833333329999999</v>
      </c>
      <c r="E33">
        <v>4.2408919779999996</v>
      </c>
      <c r="F33">
        <v>0.54249483870000004</v>
      </c>
      <c r="J33">
        <f>D21/4</f>
        <v>1.2708333332499999</v>
      </c>
      <c r="K33">
        <f t="shared" si="4"/>
        <v>-0.12083333350000003</v>
      </c>
      <c r="M33">
        <v>8</v>
      </c>
      <c r="N33">
        <f>ABS(K40)</f>
        <v>0.10416666649999984</v>
      </c>
      <c r="O33">
        <f>ABS(K41)</f>
        <v>0.125</v>
      </c>
      <c r="P33" s="3"/>
      <c r="Q33" s="3"/>
    </row>
    <row r="34" spans="2:42" x14ac:dyDescent="0.25">
      <c r="B34" s="8" t="s">
        <v>54</v>
      </c>
      <c r="C34">
        <v>9</v>
      </c>
      <c r="D34">
        <v>9.2833333329999999</v>
      </c>
      <c r="E34">
        <v>6.6126453190000003</v>
      </c>
      <c r="F34">
        <v>0.53802188220000002</v>
      </c>
      <c r="J34">
        <f>D22/4</f>
        <v>1.3916666667499999</v>
      </c>
      <c r="K34">
        <f t="shared" si="4"/>
        <v>-0.11250000000000004</v>
      </c>
      <c r="M34">
        <v>9</v>
      </c>
      <c r="N34">
        <f>ABS(K42)</f>
        <v>0.125</v>
      </c>
      <c r="O34">
        <f>ABS(K43)</f>
        <v>0.11666666675000004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9.4166666669999994</v>
      </c>
      <c r="E35">
        <v>6.3584181419999997</v>
      </c>
      <c r="F35">
        <v>0.55896388620000004</v>
      </c>
      <c r="J35">
        <f>D24/4</f>
        <v>1.50416666675</v>
      </c>
      <c r="K35">
        <f t="shared" si="4"/>
        <v>-0.11250000000000004</v>
      </c>
      <c r="M35">
        <v>10</v>
      </c>
      <c r="N35">
        <f>ABS(K44)</f>
        <v>0.11249999999999982</v>
      </c>
      <c r="P35" s="3"/>
      <c r="Q35" s="3"/>
    </row>
    <row r="36" spans="2:42" x14ac:dyDescent="0.25">
      <c r="B36" s="9" t="s">
        <v>56</v>
      </c>
      <c r="C36">
        <v>9</v>
      </c>
      <c r="D36">
        <v>9.7833333329999999</v>
      </c>
      <c r="E36">
        <v>6.668756632</v>
      </c>
      <c r="F36">
        <v>0.53861481739999995</v>
      </c>
      <c r="J36">
        <f>D25/4</f>
        <v>1.61666666675</v>
      </c>
      <c r="K36">
        <f t="shared" si="4"/>
        <v>-0.11250000000000004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10.25</v>
      </c>
      <c r="E37">
        <v>9.0258062530000007</v>
      </c>
      <c r="F37">
        <v>0.52807937120000004</v>
      </c>
      <c r="J37">
        <f>D27/4</f>
        <v>1.7291666667500001</v>
      </c>
      <c r="K37">
        <f t="shared" si="4"/>
        <v>-0.12916666649999997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10.4</v>
      </c>
      <c r="E38">
        <v>8.7481092950000008</v>
      </c>
      <c r="F38">
        <v>0.53400558340000004</v>
      </c>
      <c r="J38">
        <f>D28/4</f>
        <v>1.8583333332500001</v>
      </c>
      <c r="K38">
        <f t="shared" si="4"/>
        <v>-0.10833333349999985</v>
      </c>
      <c r="Q38">
        <f>V15</f>
        <v>-1.8800913802528054</v>
      </c>
      <c r="R38">
        <f t="shared" ref="Q38:R47" si="5">W15</f>
        <v>1.3916617587839493E-2</v>
      </c>
      <c r="S38">
        <f>D13/4-D10/4</f>
        <v>0.23749999999999999</v>
      </c>
      <c r="T38">
        <f>$P$26</f>
        <v>5.8831284194720748E-3</v>
      </c>
      <c r="V38">
        <f>Q38/S38</f>
        <v>-7.9161742326433915</v>
      </c>
      <c r="W38">
        <f>SQRT(((1/S38)*R38)^2+((Q38/(S38^2))*T38)^2)</f>
        <v>0.20465978940354362</v>
      </c>
      <c r="Y38" s="6" t="s">
        <v>94</v>
      </c>
      <c r="Z38" s="6"/>
      <c r="AA38" s="5">
        <f>AVERAGE(V38:V47)</f>
        <v>-8.1891382503324284</v>
      </c>
      <c r="AB38" s="13">
        <f>SQRT(SUM(W38^2+W39^2+W40^2+W41^2+W42^2+W43^2+W44^2+W45^2+W46^2+W47^2)/(H13^2))</f>
        <v>6.286946438111031E-2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10.7</v>
      </c>
      <c r="E39">
        <v>8.9755389799999996</v>
      </c>
      <c r="F39">
        <v>0.53345530429999999</v>
      </c>
      <c r="J39">
        <f>D30/4</f>
        <v>1.9666666667499999</v>
      </c>
      <c r="K39">
        <f t="shared" si="4"/>
        <v>-0.12500000000000022</v>
      </c>
      <c r="Q39">
        <f t="shared" si="5"/>
        <v>-1.6798751377810932</v>
      </c>
      <c r="R39">
        <f t="shared" si="5"/>
        <v>1.0953430273891855E-2</v>
      </c>
      <c r="S39">
        <f>D16/4-D13/4</f>
        <v>0.23333333325000005</v>
      </c>
      <c r="T39">
        <f t="shared" ref="T39:T47" si="6">$P$26</f>
        <v>5.8831284194720748E-3</v>
      </c>
      <c r="V39">
        <f t="shared" ref="V39:V47" si="7">Q39/S39</f>
        <v>-7.1994648787759212</v>
      </c>
      <c r="W39">
        <f t="shared" ref="W39:W47" si="8">SQRT(((1/S39)*R39)^2+((Q39/(S39^2))*T39)^2)</f>
        <v>0.18749476150756464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2.0916666667500001</v>
      </c>
      <c r="K40">
        <f t="shared" si="4"/>
        <v>-0.10416666649999984</v>
      </c>
      <c r="Q40">
        <f t="shared" si="5"/>
        <v>-1.7691897743587011</v>
      </c>
      <c r="R40">
        <f t="shared" si="5"/>
        <v>8.1263385050355571E-3</v>
      </c>
      <c r="S40">
        <f>D19/4-D16/4</f>
        <v>0.22916666674999986</v>
      </c>
      <c r="T40">
        <f t="shared" si="6"/>
        <v>5.8831284194720748E-3</v>
      </c>
      <c r="V40">
        <f t="shared" si="7"/>
        <v>-7.7201008307579366</v>
      </c>
      <c r="W40">
        <f t="shared" si="8"/>
        <v>0.20133647012060368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2.19583333325</v>
      </c>
      <c r="K41">
        <f t="shared" si="4"/>
        <v>-0.125</v>
      </c>
      <c r="Q41">
        <f t="shared" si="5"/>
        <v>-1.8449016229483308</v>
      </c>
      <c r="R41">
        <f t="shared" si="5"/>
        <v>5.2140229455482174E-3</v>
      </c>
      <c r="S41">
        <f>D22/4-D19/4</f>
        <v>0.23750000000000004</v>
      </c>
      <c r="T41">
        <f t="shared" si="6"/>
        <v>5.8831284194720748E-3</v>
      </c>
      <c r="V41">
        <f t="shared" si="7"/>
        <v>-7.7680068334666545</v>
      </c>
      <c r="W41">
        <f t="shared" si="8"/>
        <v>0.19367014358967966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2.32083333325</v>
      </c>
      <c r="K42">
        <f t="shared" si="4"/>
        <v>-0.125</v>
      </c>
      <c r="Q42">
        <f t="shared" si="5"/>
        <v>-1.7963953503346564</v>
      </c>
      <c r="R42">
        <f t="shared" si="5"/>
        <v>2.4599063249340931E-3</v>
      </c>
      <c r="S42">
        <f>D25/4-D22/4</f>
        <v>0.22500000000000009</v>
      </c>
      <c r="T42">
        <f t="shared" si="6"/>
        <v>5.8831284194720748E-3</v>
      </c>
      <c r="V42">
        <f t="shared" si="7"/>
        <v>-7.9839793348206918</v>
      </c>
      <c r="W42">
        <f t="shared" si="8"/>
        <v>0.20904509107070102</v>
      </c>
      <c r="Y42" s="14" t="s">
        <v>96</v>
      </c>
      <c r="Z42" s="14"/>
      <c r="AA42" s="12">
        <f>ABS($X$17*100)</f>
        <v>191.85584487262864</v>
      </c>
      <c r="AB42" s="12">
        <f>$Y$17</f>
        <v>8.446405169599918E-3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2.44583333325</v>
      </c>
      <c r="K43">
        <f t="shared" si="4"/>
        <v>-0.11666666675000004</v>
      </c>
      <c r="Q43">
        <f t="shared" si="5"/>
        <v>-1.934502534039392</v>
      </c>
      <c r="R43">
        <f t="shared" si="5"/>
        <v>1.9886551369710029E-3</v>
      </c>
      <c r="S43">
        <f>D28/4-D25/4</f>
        <v>0.24166666650000002</v>
      </c>
      <c r="T43">
        <f t="shared" si="6"/>
        <v>5.8831284194720748E-3</v>
      </c>
      <c r="V43">
        <f t="shared" si="7"/>
        <v>-8.004838077407717</v>
      </c>
      <c r="W43">
        <f t="shared" si="8"/>
        <v>0.19504328274489002</v>
      </c>
      <c r="Y43" s="14" t="s">
        <v>97</v>
      </c>
      <c r="Z43" s="14"/>
      <c r="AA43" s="12">
        <f>ABS($W$31)</f>
        <v>0.11708333329999995</v>
      </c>
      <c r="AB43" s="12">
        <f>$X$31</f>
        <v>1.8604085572798247E-3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2.5625</v>
      </c>
      <c r="K44">
        <f t="shared" si="4"/>
        <v>-0.11249999999999982</v>
      </c>
      <c r="Q44">
        <f t="shared" si="5"/>
        <v>-2.0186852327402889</v>
      </c>
      <c r="R44">
        <f t="shared" si="5"/>
        <v>4.759513323263161E-3</v>
      </c>
      <c r="S44">
        <f>D31/4-D28/4</f>
        <v>0.23333333350000007</v>
      </c>
      <c r="T44">
        <f t="shared" si="6"/>
        <v>5.8831284194720748E-3</v>
      </c>
      <c r="V44">
        <f t="shared" si="7"/>
        <v>-8.6515081341358719</v>
      </c>
      <c r="W44">
        <f t="shared" si="8"/>
        <v>0.21908563821302782</v>
      </c>
      <c r="Y44" s="14" t="s">
        <v>98</v>
      </c>
      <c r="Z44" s="14"/>
      <c r="AA44" s="12">
        <f>ABS($W$32)</f>
        <v>0.11666666669444448</v>
      </c>
      <c r="AB44" s="12">
        <f>$X$32</f>
        <v>1.9610428064906916E-3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2.6749999999999998</v>
      </c>
      <c r="Q45">
        <f t="shared" si="5"/>
        <v>-2.1512310663394647</v>
      </c>
      <c r="R45">
        <f t="shared" si="5"/>
        <v>8.124539637419409E-3</v>
      </c>
      <c r="S45">
        <f>D34/4-D31/4</f>
        <v>0.22916666649999984</v>
      </c>
      <c r="T45">
        <f t="shared" si="6"/>
        <v>5.8831284194720748E-3</v>
      </c>
      <c r="V45">
        <f t="shared" si="7"/>
        <v>-9.3871901144901724</v>
      </c>
      <c r="W45">
        <f t="shared" si="8"/>
        <v>0.24358020605931605</v>
      </c>
      <c r="Y45" s="14" t="s">
        <v>99</v>
      </c>
      <c r="Z45" s="14"/>
      <c r="AA45" s="5">
        <f>ABS($S$31)</f>
        <v>2.2208333332499999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Q46">
        <f>V23</f>
        <v>-2.1921539397418455</v>
      </c>
      <c r="R46">
        <f t="shared" si="5"/>
        <v>1.1684842754591364E-2</v>
      </c>
      <c r="S46">
        <f>D37/4-D34/4</f>
        <v>0.24166666675000004</v>
      </c>
      <c r="T46">
        <f t="shared" si="6"/>
        <v>5.8831284194720748E-3</v>
      </c>
      <c r="V46">
        <f t="shared" si="7"/>
        <v>-9.0709818164935037</v>
      </c>
      <c r="W46">
        <f t="shared" si="8"/>
        <v>0.22605524888143419</v>
      </c>
      <c r="Y46" s="14" t="s">
        <v>100</v>
      </c>
      <c r="Z46" s="14"/>
      <c r="AA46" s="5">
        <f>ABS($S$32)</f>
        <v>4.5028142590807816</v>
      </c>
      <c r="AB46" s="5">
        <f>$T$32</f>
        <v>3.7720409064539606E-2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ABS($AA$38)</f>
        <v>8.1891382503324284</v>
      </c>
      <c r="AB47" s="5">
        <f>$AB$38</f>
        <v>6.286946438111031E-2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2019-09-04T11:24:11Z</dcterms:modified>
</cp:coreProperties>
</file>