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4F69A2D3-CD9B-469B-B358-BBE03E1318C2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AA38" i="1" s="1"/>
  <c r="AA47" i="1" s="1"/>
  <c r="X31" i="1"/>
  <c r="AB43" i="1" s="1"/>
  <c r="AA45" i="1"/>
  <c r="S32" i="1"/>
  <c r="AA46" i="1" s="1"/>
  <c r="H13" i="1" l="1"/>
  <c r="J47" i="1"/>
  <c r="J46" i="1"/>
  <c r="K20" i="1"/>
  <c r="K19" i="1"/>
  <c r="K46" i="1" l="1"/>
  <c r="N36" i="1" s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K45" i="1" s="1"/>
  <c r="O35" i="1" s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T25" i="1" s="1"/>
  <c r="AI23" i="1"/>
  <c r="AI24" i="1" s="1"/>
  <c r="AI27" i="1" s="1"/>
  <c r="AI28" i="1" s="1"/>
  <c r="U25" i="1" s="1"/>
  <c r="AI20" i="1"/>
  <c r="AH20" i="1"/>
  <c r="AB18" i="1"/>
  <c r="AB21" i="1" s="1"/>
  <c r="AB16" i="1"/>
  <c r="AA19" i="1"/>
  <c r="AA20" i="1" s="1"/>
  <c r="AH25" i="1" l="1"/>
  <c r="AI25" i="1" s="1"/>
  <c r="T19" i="1"/>
  <c r="T24" i="1"/>
  <c r="V24" i="1" s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A25" i="1"/>
  <c r="L4" i="1"/>
  <c r="AB20" i="1"/>
  <c r="N21" i="1" l="1"/>
  <c r="U15" i="1"/>
  <c r="U19" i="1"/>
  <c r="V19" i="1"/>
  <c r="V18" i="1"/>
  <c r="U18" i="1"/>
  <c r="W18" i="1" s="1"/>
  <c r="W15" i="1"/>
  <c r="V21" i="1"/>
  <c r="U20" i="1"/>
  <c r="W20" i="1" s="1"/>
  <c r="V23" i="1"/>
  <c r="U24" i="1"/>
  <c r="W24" i="1" s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Q20" i="1" l="1"/>
  <c r="O21" i="1"/>
  <c r="R20" i="1" s="1"/>
  <c r="X17" i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Q12" i="1"/>
  <c r="T11" i="1" l="1"/>
  <c r="R12" i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<sst xmlns="http://schemas.openxmlformats.org/spreadsheetml/2006/main" count="163" uniqueCount="101">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</sst>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22.384506889999997</v>
      </c>
      <c r="M3">
        <v>0.01</v>
      </c>
      <c r="N3" t="s">
        <v>38</v>
      </c>
    </row>
    <row r="4" spans="1:35" x14ac:dyDescent="0.25">
      <c r="D4">
        <v>3.3333333329999999E-2</v>
      </c>
      <c r="E4">
        <v>11.19377059</v>
      </c>
      <c r="F4">
        <v>0.4255747137</v>
      </c>
      <c r="H4" s="11" t="s">
        <v>7</v>
      </c>
      <c r="I4" s="11"/>
      <c r="J4" s="11"/>
      <c r="K4" s="11"/>
      <c r="L4">
        <f>AA20</f>
        <v>11.45272363033517</v>
      </c>
      <c r="M4">
        <f>AB20</f>
        <v>0.10197250596640071</v>
      </c>
      <c r="P4" t="s">
        <v>13</v>
      </c>
    </row>
    <row r="5" spans="1:35" x14ac:dyDescent="0.25">
      <c r="D5">
        <v>0.05</v>
      </c>
      <c r="E5">
        <v>-11.190736299999999</v>
      </c>
      <c r="F5">
        <v>0.41510963579999999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22.384506889999997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1.516666667</v>
      </c>
      <c r="E10">
        <v>-10.37598841</v>
      </c>
      <c r="F10">
        <v>0.49205726090000002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11.192253444999999</v>
      </c>
      <c r="AB10">
        <f>AB9</f>
        <v>0.01</v>
      </c>
      <c r="AE10" t="s">
        <v>65</v>
      </c>
      <c r="AH10">
        <f>L3</f>
        <v>22.384506889999997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1.6333333329999999</v>
      </c>
      <c r="E11">
        <v>-10.63651041</v>
      </c>
      <c r="F11">
        <v>0.49392383629999997</v>
      </c>
      <c r="G11" t="s">
        <v>57</v>
      </c>
      <c r="H11">
        <f>M3</f>
        <v>0.01</v>
      </c>
      <c r="K11">
        <f>ABS(E11-E14)</f>
        <v>1.7653639489999993</v>
      </c>
      <c r="L11">
        <f>SQRT((H11^2)+(H11^2))</f>
        <v>1.4142135623730951E-2</v>
      </c>
      <c r="N11">
        <f>($L$4-$L$5)*(E11/$L$4)</f>
        <v>-10.069983917304908</v>
      </c>
      <c r="O11">
        <f>SQRT(((E11/$L$4)*$M$4)^2+((E11/$L$4)*$M$5)^2+(($L$4-$L$5)*$H$11)^2+(((($L$5-$L$4)*E11)/($L$4^2))*$M$4)^2)</f>
        <v>0.16960130609449503</v>
      </c>
      <c r="Q11">
        <f>N11-N12</f>
        <v>-1.6713363583893557</v>
      </c>
      <c r="R11">
        <f>SQRT((O11^2)+(O12^2))</f>
        <v>0.22880553366753573</v>
      </c>
      <c r="T11" s="5">
        <f>ABS(AVERAGE(Q11:Q20))</f>
        <v>1.9542340866723671</v>
      </c>
      <c r="U11" s="5">
        <f>SQRT(((R11^2)+(R12^2)+(R13^2)+(R14^2)+(R15^2)+(R16^2)+(R17^2)+(R18^2)+(R19^2)+(R20^2))/($H$13-1))</f>
        <v>0.18599890259521032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1.9666666669999999</v>
      </c>
      <c r="E12">
        <v>-10.36556792</v>
      </c>
      <c r="F12">
        <v>0.50008696470000003</v>
      </c>
      <c r="G12" t="s">
        <v>58</v>
      </c>
      <c r="H12">
        <f>L6</f>
        <v>4.1599999999999996E-3</v>
      </c>
      <c r="K12">
        <f>ABS(E14-E17)</f>
        <v>1.7734279440000007</v>
      </c>
      <c r="L12" s="1"/>
      <c r="N12">
        <f>($L$4-$L$5)*(E14/$L$4)</f>
        <v>-8.3986475589155525</v>
      </c>
      <c r="O12">
        <f>SQRT(((E14/$L$4)*$M$4)^2+((E14/$L$4)*$M$5)^2+(($L$4-$L$5)*$H$11)^2+(((($L$5-$L$4)*E14)/($L$4^2))*$M$4)^2)</f>
        <v>0.15358179972876745</v>
      </c>
      <c r="Q12">
        <f t="shared" ref="Q12:Q19" si="0">N12-N13</f>
        <v>-1.6789708453431702</v>
      </c>
      <c r="R12">
        <f t="shared" ref="R12:R19" si="1">SQRT((O12^2)+(O13^2))</f>
        <v>0.20716496600020318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2.3666666670000001</v>
      </c>
      <c r="E13">
        <v>-8.5839730939999992</v>
      </c>
      <c r="F13">
        <v>0.48384138939999999</v>
      </c>
      <c r="G13" t="s">
        <v>39</v>
      </c>
      <c r="H13" s="4">
        <f>C42</f>
        <v>11</v>
      </c>
      <c r="K13">
        <f>ABS(E17-E20)</f>
        <v>1.9100259929999996</v>
      </c>
      <c r="L13" s="1"/>
      <c r="N13">
        <f>($L$4-$L$5)*(E17/$L$4)</f>
        <v>-6.7196767135723823</v>
      </c>
      <c r="O13">
        <f>SQRT(((E17/$L$4)*$M$4)^2+((E17/$L$4)*$M$5)^2+(($L$4-$L$5)*$H$11)^2+(((($L$5-$L$4)*E17)/($L$4^2))*$M$4)^2)</f>
        <v>0.13903220465035468</v>
      </c>
      <c r="Q13">
        <f t="shared" si="0"/>
        <v>-1.8082933490161768</v>
      </c>
      <c r="R13">
        <f t="shared" si="1"/>
        <v>0.18743596892352354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2.483333333</v>
      </c>
      <c r="E14">
        <v>-8.8711464610000004</v>
      </c>
      <c r="F14">
        <v>0.51167345009999998</v>
      </c>
      <c r="K14">
        <f>ABS(E20-E23)</f>
        <v>1.9551961389999999</v>
      </c>
      <c r="L14" s="1"/>
      <c r="N14">
        <f>($L$4-$L$5)*(E20/$L$4)</f>
        <v>-4.9113833645562055</v>
      </c>
      <c r="O14">
        <f>SQRT(((E20/$L$4)*$M$4)^2+((E20/$L$4)*$M$5)^2+(($L$4-$L$5)*$H$11)^2+(((($L$5-$L$4)*E20)/($L$4^2))*$M$4)^2)</f>
        <v>0.12570715379946351</v>
      </c>
      <c r="Q14">
        <f t="shared" si="0"/>
        <v>-1.85105762284556</v>
      </c>
      <c r="R14">
        <f t="shared" si="1"/>
        <v>0.17067396800999871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1.1922534449999986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2.7833333329999999</v>
      </c>
      <c r="E15">
        <v>-8.5945993460000008</v>
      </c>
      <c r="F15">
        <v>0.4915967409</v>
      </c>
      <c r="K15">
        <f>ABS(E26-E23)</f>
        <v>1.9809558600000001</v>
      </c>
      <c r="L15" s="1"/>
      <c r="N15">
        <f>($L$4-$L$5)*(E23/$L$4)</f>
        <v>-3.0603257417106455</v>
      </c>
      <c r="O15">
        <f>SQRT(((E23/$L$4)*$M$4)^2+((E23/$L$4)*$M$5)^2+(($L$4-$L$5)*$H$11)^2+(((($L$5-$L$4)*E23)/($L$4^2))*$M$4)^2)</f>
        <v>0.11544399005542076</v>
      </c>
      <c r="Q15">
        <f t="shared" si="0"/>
        <v>-1.8754453182630704</v>
      </c>
      <c r="R15">
        <f t="shared" si="1"/>
        <v>0.15912026043428382</v>
      </c>
      <c r="T15">
        <f>E11*$AH$28</f>
        <v>-9.7634705547001968</v>
      </c>
      <c r="U15">
        <f>(SQRT(($M$3/E11)^2+($AI$28/$AH$28^2)))/100*T15</f>
        <v>-1.1536431551156129E-2</v>
      </c>
      <c r="V15">
        <f>T15-T16</f>
        <v>-1.6204636925082223</v>
      </c>
      <c r="W15">
        <f>SQRT(U15^2+U16^2)</f>
        <v>1.5022284788458117E-2</v>
      </c>
      <c r="Z15" t="s">
        <v>26</v>
      </c>
      <c r="AA15">
        <f>AA14/AA13</f>
        <v>0.97725692213114645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3.266666667</v>
      </c>
      <c r="E16">
        <v>-6.8475141219999998</v>
      </c>
      <c r="F16">
        <v>0.4985829262</v>
      </c>
      <c r="K16">
        <f>ABS(E29-E26)</f>
        <v>1.9655480387000002</v>
      </c>
      <c r="L16" s="1"/>
      <c r="N16">
        <f>($L$4-$L$5)*(E26/$L$4)</f>
        <v>-1.1848804234475752</v>
      </c>
      <c r="O16">
        <f>SQRT(((E26/$L$4)*$M$4)^2+((E26/$L$4)*$M$5)^2+(($L$4-$L$5)*$H$11)^2+(((($L$5-$L$4)*E26)/($L$4^2))*$M$4)^2)</f>
        <v>0.10950772776730516</v>
      </c>
      <c r="Q16">
        <f t="shared" si="0"/>
        <v>-1.8608581551136005</v>
      </c>
      <c r="R16">
        <f t="shared" si="1"/>
        <v>0.15435365078511068</v>
      </c>
      <c r="T16">
        <f>E14*$AH$28</f>
        <v>-8.1430068621919744</v>
      </c>
      <c r="U16">
        <f>(SQRT(($M$3/E14)^2+($AI$28/$AH$28^2)))/100*T16</f>
        <v>-9.6218390825782117E-3</v>
      </c>
      <c r="V16">
        <f t="shared" ref="V16:V23" si="2">T16-T17</f>
        <v>-1.6278657985280454</v>
      </c>
      <c r="W16">
        <f t="shared" ref="W16:W23" si="3">SQRT(U16^2+U17^2)</f>
        <v>1.2322632214976068E-2</v>
      </c>
      <c r="X16" s="6" t="s">
        <v>83</v>
      </c>
      <c r="Y16" s="6" t="s">
        <v>84</v>
      </c>
      <c r="Z16" t="s">
        <v>27</v>
      </c>
      <c r="AA16">
        <f>ATAN(AA14/AA13)</f>
        <v>0.77389633240346223</v>
      </c>
      <c r="AB16">
        <f>(ABS(1/(1+AA15)))*AB15</f>
        <v>4.1455013861530646E-3</v>
      </c>
      <c r="AG16" t="s">
        <v>69</v>
      </c>
      <c r="AH16">
        <f>AH10/2</f>
        <v>11.192253444999999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3.3833333329999999</v>
      </c>
      <c r="E17">
        <v>-7.0977185169999997</v>
      </c>
      <c r="F17">
        <v>0.51637173319999996</v>
      </c>
      <c r="K17">
        <f>ABS(E32-E29)</f>
        <v>2.1553459383</v>
      </c>
      <c r="L17" s="1"/>
      <c r="N17">
        <f>($L$4-$L$5)*(E29/$L$4)</f>
        <v>0.67597773166602526</v>
      </c>
      <c r="O17">
        <f>SQRT(((E29/$L$4)*$M$4)^2+((E29/$L$4)*$M$5)^2+(($L$4-$L$5)*$H$11)^2+(((($L$5-$L$4)*E29)/($L$4^2))*$M$4)^2)</f>
        <v>0.10878008581506857</v>
      </c>
      <c r="Q17">
        <f t="shared" si="0"/>
        <v>-2.0405469555601603</v>
      </c>
      <c r="R17">
        <f t="shared" si="1"/>
        <v>0.15756682501966474</v>
      </c>
      <c r="T17">
        <f>E17*$AH$28</f>
        <v>-6.5151410636639291</v>
      </c>
      <c r="U17">
        <f>(SQRT(($M$3/E17)^2+($AI$28/$AH$28^2)))/100*T17</f>
        <v>-7.6985373529350684E-3</v>
      </c>
      <c r="V17">
        <f t="shared" si="2"/>
        <v>-1.7532519428397295</v>
      </c>
      <c r="W17">
        <f t="shared" si="3"/>
        <v>9.5358586785307242E-3</v>
      </c>
      <c r="X17" s="5">
        <f>ABS(AVERAGE(V15:V24))</f>
        <v>1.8947504900607246</v>
      </c>
      <c r="Y17" s="5">
        <f>SQRT(((W15^2)+(W16^2)+(W17^2)+(W18^2)+(W19^2)+(W20^2)+(W21^2)+(W22^2)+(W23^2)+(W24^2))/($H$13-1))</f>
        <v>9.3130852464199786E-3</v>
      </c>
      <c r="Z17" t="s">
        <v>28</v>
      </c>
      <c r="AA17">
        <f>SQRT((AA14^2)+(AA13^2))</f>
        <v>1.7058336018247398</v>
      </c>
      <c r="AB17">
        <f>SQRT(((ABS(AA13*(AA13^2+AA14^2)))*AB13)^2+((ABS(AA14*(AA13^2+AA14^2)))*AB14)^2)</f>
        <v>3.4693004778858116E-2</v>
      </c>
      <c r="AG17" t="s">
        <v>70</v>
      </c>
      <c r="AH17">
        <f>(AH16)-AH15</f>
        <v>1.1922534449999986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3.7</v>
      </c>
      <c r="E18">
        <v>-6.8767277419999999</v>
      </c>
      <c r="F18">
        <v>0.51925243229999996</v>
      </c>
      <c r="K18">
        <f>ABS(E35-E32)</f>
        <v>2.3601744229999997</v>
      </c>
      <c r="N18">
        <f>($L$4-$L$5)*(E32/$L$4)</f>
        <v>2.7165246872261855</v>
      </c>
      <c r="O18">
        <f>SQRT(((E32/$L$4)*$M$4)^2+((E32/$L$4)*$M$5)^2+(($L$4-$L$5)*$H$11)^2+(((($L$5-$L$4)*E32)/($L$4^2))*$M$4)^2)</f>
        <v>0.11399209304528084</v>
      </c>
      <c r="Q18">
        <f t="shared" si="0"/>
        <v>-2.2344657754764881</v>
      </c>
      <c r="R18">
        <f t="shared" si="1"/>
        <v>0.16988820661149442</v>
      </c>
      <c r="T18">
        <f>E20*$AH$28</f>
        <v>-4.7618891208241996</v>
      </c>
      <c r="U18">
        <f>(SQRT(($M$3/E20)^2+($AI$28/$AH$28^2)))/100*T18</f>
        <v>-5.6271772108556564E-3</v>
      </c>
      <c r="V18">
        <f t="shared" si="2"/>
        <v>-1.794714544146252</v>
      </c>
      <c r="W18">
        <f t="shared" si="3"/>
        <v>6.6305897014276452E-3</v>
      </c>
      <c r="Z18" t="s">
        <v>29</v>
      </c>
      <c r="AA18">
        <f>AA17/AA14</f>
        <v>1.4307642464599812</v>
      </c>
      <c r="AB18">
        <f>(((AB17/AA17)*100+(AB14/AA14)*100)/100)*AA18</f>
        <v>4.1099186963102448E-2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4.1333333330000004</v>
      </c>
      <c r="E19">
        <v>-4.9533417719999999</v>
      </c>
      <c r="F19">
        <v>0.5259054755</v>
      </c>
      <c r="K19">
        <f>ABS(E38-E35)</f>
        <v>2.3787960850000003</v>
      </c>
      <c r="N19">
        <f>($L$4-$L$5)*(E35/$L$4)</f>
        <v>4.9509904627026735</v>
      </c>
      <c r="O19">
        <f>SQRT(((E35/$L$4)*$M$4)^2+((E35/$L$4)*$M$5)^2+(($L$4-$L$5)*$H$11)^2+(((($L$5-$L$4)*E35)/($L$4^2))*$M$4)^2)</f>
        <v>0.12596747782195949</v>
      </c>
      <c r="Q19">
        <f t="shared" si="0"/>
        <v>-2.2520956023299643</v>
      </c>
      <c r="R19">
        <f t="shared" si="1"/>
        <v>0.19059543103709375</v>
      </c>
      <c r="T19">
        <f>E23*$AH$28</f>
        <v>-2.9671745766779476</v>
      </c>
      <c r="U19">
        <f>(SQRT(($M$3/E23)^2+($AI$28/$AH$28^2)))/100*T19</f>
        <v>-3.507078046794098E-3</v>
      </c>
      <c r="V19">
        <f t="shared" si="2"/>
        <v>-1.8183599191598785</v>
      </c>
      <c r="W19">
        <f t="shared" si="3"/>
        <v>3.7617176980430981E-3</v>
      </c>
      <c r="Z19" t="s">
        <v>30</v>
      </c>
      <c r="AA19">
        <f>1/AA15</f>
        <v>1.023272363033517</v>
      </c>
      <c r="AB19">
        <f>AB15</f>
        <v>8.1967213114754103E-3</v>
      </c>
      <c r="AG19" t="s">
        <v>72</v>
      </c>
      <c r="AH19">
        <f>AH17/AH18</f>
        <v>0.49677226874999947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4.233333333</v>
      </c>
      <c r="E20">
        <v>-5.187692524</v>
      </c>
      <c r="F20">
        <v>0.5386383615</v>
      </c>
      <c r="K20">
        <f>ABS(E41-E38)</f>
        <v>2.39693763</v>
      </c>
      <c r="N20">
        <f>($L$4-$L$5)*(E38/$L$4)</f>
        <v>7.2030860650326378</v>
      </c>
      <c r="O20">
        <f>SQRT(((E38/$L$4)*$M$4)^2+((E38/$L$4)*$M$5)^2+(($L$4-$L$5)*$H$11)^2+(((($L$5-$L$4)*E38)/($L$4^2))*$M$4)^2)</f>
        <v>0.14303430659596916</v>
      </c>
      <c r="Q20">
        <f t="shared" ref="Q20" si="4">N20-N21</f>
        <v>-2.2692708843861258</v>
      </c>
      <c r="R20">
        <f t="shared" ref="R20" si="5">SQRT((O20^2)+(O21^2))</f>
        <v>0.21740410362471718</v>
      </c>
      <c r="T20">
        <f>E26*$AH$28</f>
        <v>-1.1488146575180691</v>
      </c>
      <c r="U20">
        <f>(SQRT(($M$3/E26)^2+($AI$28/$AH$28^2)))/100*T20</f>
        <v>-1.360486535569375E-3</v>
      </c>
      <c r="V20">
        <f t="shared" si="2"/>
        <v>-1.8042167647064029</v>
      </c>
      <c r="W20">
        <f t="shared" si="3"/>
        <v>1.5681306530914837E-3</v>
      </c>
      <c r="Z20" t="s">
        <v>31</v>
      </c>
      <c r="AA20">
        <f>AA10*AA19</f>
        <v>11.45272363033517</v>
      </c>
      <c r="AB20">
        <f>(((AB10/AA10)*100+(AB19/AA19)*100)/100)*AA20</f>
        <v>0.10197250596640071</v>
      </c>
      <c r="AG20" t="s">
        <v>73</v>
      </c>
      <c r="AH20">
        <f>ATAN(AH19)</f>
        <v>0.46106209161258266</v>
      </c>
      <c r="AI20">
        <f>(ABS(1/(1+AH19)))*AI19</f>
        <v>2.7837679476426817E-3</v>
      </c>
    </row>
    <row r="21" spans="2:35" x14ac:dyDescent="0.25">
      <c r="B21" s="9" t="s">
        <v>56</v>
      </c>
      <c r="C21">
        <v>4</v>
      </c>
      <c r="D21">
        <v>4.55</v>
      </c>
      <c r="E21">
        <v>-4.9244025039999997</v>
      </c>
      <c r="F21">
        <v>0.52628270990000003</v>
      </c>
      <c r="N21">
        <f>($L$4-$L$5)*(E41/$L$4)</f>
        <v>9.4723569494187636</v>
      </c>
      <c r="O21">
        <f>SQRT(((E41/$L$4)*$M$4)^2+((E41/$L$4)*$M$5)^2+(($L$4-$L$5)*$H$11)^2+(((($L$5-$L$4)*E41)/($L$4^2))*$M$4)^2)</f>
        <v>0.16372455957942614</v>
      </c>
      <c r="T21">
        <f>E29*$AH$28</f>
        <v>0.6554021071883338</v>
      </c>
      <c r="U21">
        <f>(SQRT(($M$3/E29)^2+($AI$28/$AH$28^2)))/100*T21</f>
        <v>7.7981416484926899E-4</v>
      </c>
      <c r="V21">
        <f t="shared" si="2"/>
        <v>-1.9784361404846043</v>
      </c>
      <c r="W21">
        <f t="shared" si="3"/>
        <v>3.2095506453096267E-3</v>
      </c>
      <c r="Z21" t="s">
        <v>32</v>
      </c>
      <c r="AA21">
        <f>AA10*AA18</f>
        <v>16.013476066424552</v>
      </c>
      <c r="AB21">
        <f>(((AB10/AA10)*100+(AB18/AA18)*100)/100)*AA21</f>
        <v>0.47430015933908221</v>
      </c>
    </row>
    <row r="22" spans="2:35" x14ac:dyDescent="0.25">
      <c r="B22" s="8" t="s">
        <v>54</v>
      </c>
      <c r="C22">
        <v>5</v>
      </c>
      <c r="D22">
        <v>5</v>
      </c>
      <c r="E22">
        <v>-2.9668841690000001</v>
      </c>
      <c r="F22">
        <v>0.53864326070000002</v>
      </c>
      <c r="T22">
        <f>E32*$AH$28</f>
        <v>2.6338382476729381</v>
      </c>
      <c r="U22">
        <f>(SQRT(($M$3/E32)^2+($AI$28/$AH$28^2)))/100*T22</f>
        <v>3.1133752123873341E-3</v>
      </c>
      <c r="V22">
        <f t="shared" si="2"/>
        <v>-2.1664523978891141</v>
      </c>
      <c r="W22">
        <f t="shared" si="3"/>
        <v>6.4707703170153704E-3</v>
      </c>
      <c r="AE22">
        <v>2</v>
      </c>
      <c r="AG22" t="s">
        <v>74</v>
      </c>
      <c r="AH22">
        <f>AH18/AH17</f>
        <v>2.0129948125249517</v>
      </c>
      <c r="AI22">
        <f>SQRT((AI17*(AH18/(AH17^2)))^2)</f>
        <v>1.688395048021819E-2</v>
      </c>
    </row>
    <row r="23" spans="2:35" x14ac:dyDescent="0.25">
      <c r="B23" s="5" t="s">
        <v>55</v>
      </c>
      <c r="C23">
        <v>5</v>
      </c>
      <c r="D23">
        <v>5.1333333330000004</v>
      </c>
      <c r="E23">
        <v>-3.2324963850000001</v>
      </c>
      <c r="F23">
        <v>0.52728703529999998</v>
      </c>
      <c r="T23">
        <f>E35*$AH$28</f>
        <v>4.8002906455620522</v>
      </c>
      <c r="U23">
        <f>(SQRT(($M$3/E35)^2+($AI$28/$AH$28^2)))/100*T23</f>
        <v>5.6725446919754915E-3</v>
      </c>
      <c r="V23">
        <f t="shared" si="2"/>
        <v>-2.1835456024842657</v>
      </c>
      <c r="W23">
        <f t="shared" si="3"/>
        <v>1.0013892394907336E-2</v>
      </c>
      <c r="AA23" t="s">
        <v>11</v>
      </c>
      <c r="AB23" t="s">
        <v>4</v>
      </c>
      <c r="AG23" t="s">
        <v>31</v>
      </c>
      <c r="AH23">
        <f>AH22*AH16</f>
        <v>22.529948125249518</v>
      </c>
      <c r="AI23">
        <f>((SQRT((((AI19/AH19)*100)^2)+(((AI16/AH16)*100)^2)))/100)*AH23</f>
        <v>0.19003859858254574</v>
      </c>
    </row>
    <row r="24" spans="2:35" x14ac:dyDescent="0.25">
      <c r="B24" s="9" t="s">
        <v>56</v>
      </c>
      <c r="C24">
        <v>5</v>
      </c>
      <c r="D24">
        <v>5.4333333330000002</v>
      </c>
      <c r="E24">
        <v>-3.027119195</v>
      </c>
      <c r="F24">
        <v>0.51680775739999996</v>
      </c>
      <c r="T24">
        <f>E38*$AH$28</f>
        <v>6.9838362480463179</v>
      </c>
      <c r="U24">
        <f>(SQRT(($M$3/E38)^2+($AI$28/$AH$28^2)))/100*T24</f>
        <v>8.2522892347713823E-3</v>
      </c>
      <c r="V24">
        <f>T24-T25</f>
        <v>-2.2001980978607314</v>
      </c>
      <c r="W24">
        <f>SQRT(U24^2+U25^2)</f>
        <v>1.363313111695429E-2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21.929948125249517</v>
      </c>
      <c r="AI24">
        <f>AI23</f>
        <v>0.19003859858254574</v>
      </c>
    </row>
    <row r="25" spans="2:35" x14ac:dyDescent="0.25">
      <c r="B25" s="8" t="s">
        <v>54</v>
      </c>
      <c r="C25">
        <v>6</v>
      </c>
      <c r="D25">
        <v>5.9</v>
      </c>
      <c r="E25">
        <v>-1.0198549100000001</v>
      </c>
      <c r="F25">
        <v>0.54823579280000001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9.1840343459070493</v>
      </c>
      <c r="U25">
        <f>(SQRT(($M$3/E41)^2+($AI$28/$AH$28^2)))/100*T25</f>
        <v>1.08518194989478E-2</v>
      </c>
      <c r="Z25" t="s">
        <v>34</v>
      </c>
      <c r="AA25">
        <f>AA20-AA24</f>
        <v>10.84272363033517</v>
      </c>
      <c r="AB25">
        <f>SQRT((AB20^2)+(AB24^2))</f>
        <v>0.10197250596640071</v>
      </c>
      <c r="AG25" t="s">
        <v>76</v>
      </c>
      <c r="AH25">
        <f>AH22*AH24</f>
        <v>44.144871815068569</v>
      </c>
      <c r="AI25">
        <f>((SQRT((((AI22/AH22)*100)^2)+(((AI24/AH24)*100)^2)))/100)*AH25</f>
        <v>0.53238851843060109</v>
      </c>
    </row>
    <row r="26" spans="2:35" x14ac:dyDescent="0.25">
      <c r="B26" s="5" t="s">
        <v>55</v>
      </c>
      <c r="C26">
        <v>6</v>
      </c>
      <c r="D26">
        <v>5.983333333</v>
      </c>
      <c r="E26">
        <v>-1.251540525</v>
      </c>
      <c r="F26">
        <v>0.55837213029999999</v>
      </c>
      <c r="J26">
        <f>D10/4</f>
        <v>0.37916666674999999</v>
      </c>
      <c r="K26">
        <f>J26-J27</f>
        <v>-0.11249999999999999</v>
      </c>
      <c r="M26">
        <v>1</v>
      </c>
      <c r="N26">
        <f>ABS(K26)</f>
        <v>0.11249999999999999</v>
      </c>
      <c r="O26">
        <f>ABS(K27)</f>
        <v>0.10000000000000003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6.3166666669999998</v>
      </c>
      <c r="E27">
        <v>-1.027575967</v>
      </c>
      <c r="F27">
        <v>0.53497869789999997</v>
      </c>
      <c r="J27">
        <f>D12/4</f>
        <v>0.49166666674999998</v>
      </c>
      <c r="K27">
        <f t="shared" ref="K27:K46" si="6">J27-J28</f>
        <v>-0.10000000000000003</v>
      </c>
      <c r="M27">
        <v>2</v>
      </c>
      <c r="N27">
        <f>ABS(K28)</f>
        <v>0.10416666649999995</v>
      </c>
      <c r="O27">
        <f>ABS(K29)</f>
        <v>0.12083333350000003</v>
      </c>
      <c r="P27" t="s">
        <v>85</v>
      </c>
      <c r="AE27">
        <v>3</v>
      </c>
      <c r="AG27" t="s">
        <v>77</v>
      </c>
      <c r="AH27">
        <f>AH24-((3/2)*AH9)</f>
        <v>20.129948125249516</v>
      </c>
      <c r="AI27">
        <f>AI24</f>
        <v>0.19003859858254574</v>
      </c>
    </row>
    <row r="28" spans="2:35" x14ac:dyDescent="0.25">
      <c r="B28" s="8" t="s">
        <v>54</v>
      </c>
      <c r="C28">
        <v>7</v>
      </c>
      <c r="D28">
        <v>6.8</v>
      </c>
      <c r="E28">
        <v>0.96137530250000003</v>
      </c>
      <c r="F28">
        <v>0.55827414740000003</v>
      </c>
      <c r="J28">
        <f>D13/4</f>
        <v>0.59166666675000001</v>
      </c>
      <c r="K28">
        <f t="shared" si="6"/>
        <v>-0.10416666649999995</v>
      </c>
      <c r="M28">
        <v>3</v>
      </c>
      <c r="N28">
        <f>ABS(K30)</f>
        <v>0.10833333325000005</v>
      </c>
      <c r="O28">
        <f>ABS(K31)</f>
        <v>0.10833333325000005</v>
      </c>
      <c r="P28">
        <f>H13</f>
        <v>11</v>
      </c>
      <c r="AG28" t="s">
        <v>78</v>
      </c>
      <c r="AH28">
        <f>AH27/AH24</f>
        <v>0.91792046247808801</v>
      </c>
      <c r="AI28">
        <f>SQRT((AI27/AH24)^2+((AH27*AI24/(AH24^2))^2))</f>
        <v>1.1762974419583093E-2</v>
      </c>
    </row>
    <row r="29" spans="2:35" x14ac:dyDescent="0.25">
      <c r="B29" s="5" t="s">
        <v>55</v>
      </c>
      <c r="C29">
        <v>7</v>
      </c>
      <c r="D29">
        <v>6.9166666670000003</v>
      </c>
      <c r="E29">
        <v>0.71400751370000004</v>
      </c>
      <c r="F29">
        <v>0.56031219300000001</v>
      </c>
      <c r="J29">
        <f>D15/4</f>
        <v>0.69583333324999996</v>
      </c>
      <c r="K29">
        <f t="shared" si="6"/>
        <v>-0.12083333350000003</v>
      </c>
      <c r="M29">
        <v>4</v>
      </c>
      <c r="N29">
        <f>ABS(K32)</f>
        <v>0.10416666674999986</v>
      </c>
      <c r="O29">
        <f>ABS(K33)</f>
        <v>0.11250000000000004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7.233333333</v>
      </c>
      <c r="E30">
        <v>0.97989408249999999</v>
      </c>
      <c r="F30">
        <v>0.55062167790000005</v>
      </c>
      <c r="J30">
        <f>D16/4</f>
        <v>0.81666666674999999</v>
      </c>
      <c r="K30">
        <f t="shared" si="6"/>
        <v>-0.10833333325000005</v>
      </c>
      <c r="M30">
        <v>5</v>
      </c>
      <c r="N30">
        <f>ABS(K34)</f>
        <v>0.10833333325000005</v>
      </c>
      <c r="O30">
        <f>ABS(K35)</f>
        <v>0.11666666675000004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7.6833333330000002</v>
      </c>
      <c r="E31">
        <v>3.1192834949999999</v>
      </c>
      <c r="F31">
        <v>0.5390400917</v>
      </c>
      <c r="J31">
        <f>D18/4</f>
        <v>0.92500000000000004</v>
      </c>
      <c r="K31">
        <f t="shared" si="6"/>
        <v>-0.10833333325000005</v>
      </c>
      <c r="M31">
        <v>6</v>
      </c>
      <c r="N31">
        <f>ABS(K36)</f>
        <v>0.10416666674999986</v>
      </c>
      <c r="O31">
        <f>ABS(K37)</f>
        <v>0.12083333325000001</v>
      </c>
      <c r="R31" s="6" t="s">
        <v>17</v>
      </c>
      <c r="S31" s="5">
        <f>SUM(N26:O36)</f>
        <v>2.3583333332499996</v>
      </c>
      <c r="T31" s="5">
        <f>SQRT((P26^2)*10)</f>
        <v>1.8604085572798249E-2</v>
      </c>
      <c r="V31" s="6" t="s">
        <v>14</v>
      </c>
      <c r="W31" s="5">
        <f>AVERAGE(N26:N36)</f>
        <v>0.10909090902272726</v>
      </c>
      <c r="X31" s="12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7.8</v>
      </c>
      <c r="E32">
        <v>2.8693534519999999</v>
      </c>
      <c r="F32">
        <v>0.53578215819999997</v>
      </c>
      <c r="J32">
        <f>D19/4</f>
        <v>1.0333333332500001</v>
      </c>
      <c r="K32">
        <f t="shared" si="6"/>
        <v>-0.10416666674999986</v>
      </c>
      <c r="M32">
        <v>7</v>
      </c>
      <c r="N32">
        <f>ABS(K38)</f>
        <v>0.10833333325000005</v>
      </c>
      <c r="O32">
        <f>ABS(K39)</f>
        <v>0.11250000000000004</v>
      </c>
      <c r="R32" s="6" t="s">
        <v>19</v>
      </c>
      <c r="S32" s="5">
        <f>H13/S31</f>
        <v>4.664310954228422</v>
      </c>
      <c r="T32" s="5">
        <f>(H13/(S31^2))*T31</f>
        <v>3.6795154826998765E-2</v>
      </c>
      <c r="V32" s="6" t="s">
        <v>16</v>
      </c>
      <c r="W32" s="5">
        <f>AVERAGE(O26:O35)</f>
        <v>0.11583333339999999</v>
      </c>
      <c r="X32" s="12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8.1166666670000005</v>
      </c>
      <c r="E33">
        <v>3.0958116759999998</v>
      </c>
      <c r="F33">
        <v>0.52294638999999998</v>
      </c>
      <c r="J33">
        <f>D21/4</f>
        <v>1.1375</v>
      </c>
      <c r="K33">
        <f t="shared" si="6"/>
        <v>-0.11250000000000004</v>
      </c>
      <c r="M33">
        <v>8</v>
      </c>
      <c r="N33">
        <f>ABS(K40)</f>
        <v>0.10833333350000007</v>
      </c>
      <c r="O33">
        <f>ABS(K41)</f>
        <v>0.12916666649999975</v>
      </c>
      <c r="P33" s="3"/>
      <c r="Q33" s="3"/>
    </row>
    <row r="34" spans="2:42" x14ac:dyDescent="0.25">
      <c r="B34" s="8" t="s">
        <v>54</v>
      </c>
      <c r="C34">
        <v>9</v>
      </c>
      <c r="D34">
        <v>8.6333333329999995</v>
      </c>
      <c r="E34">
        <v>5.5375422179999996</v>
      </c>
      <c r="F34">
        <v>0.53109367340000002</v>
      </c>
      <c r="J34">
        <f>D22/4</f>
        <v>1.25</v>
      </c>
      <c r="K34">
        <f t="shared" si="6"/>
        <v>-0.10833333325000005</v>
      </c>
      <c r="M34">
        <v>9</v>
      </c>
      <c r="N34">
        <f>ABS(K42)</f>
        <v>0.1041666667500003</v>
      </c>
      <c r="O34">
        <f>ABS(K43)</f>
        <v>0.12083333324999979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8.7333333329999991</v>
      </c>
      <c r="E35">
        <v>5.2295278749999996</v>
      </c>
      <c r="F35">
        <v>0.54286632639999999</v>
      </c>
      <c r="J35">
        <f>D24/4</f>
        <v>1.3583333332500001</v>
      </c>
      <c r="K35">
        <f t="shared" si="6"/>
        <v>-0.11666666675000004</v>
      </c>
      <c r="M35">
        <v>10</v>
      </c>
      <c r="N35">
        <f>ABS(K44)</f>
        <v>0.11666666675000004</v>
      </c>
      <c r="O35">
        <f>ABS(K45)</f>
        <v>0.1166666675000001</v>
      </c>
      <c r="P35" s="3"/>
      <c r="Q35" s="3"/>
    </row>
    <row r="36" spans="2:42" x14ac:dyDescent="0.25">
      <c r="B36" s="9" t="s">
        <v>56</v>
      </c>
      <c r="C36">
        <v>9</v>
      </c>
      <c r="D36">
        <v>9.0500000000000007</v>
      </c>
      <c r="E36">
        <v>5.5425638450000001</v>
      </c>
      <c r="F36">
        <v>0.54957815939999999</v>
      </c>
      <c r="J36">
        <f>D25/4</f>
        <v>1.4750000000000001</v>
      </c>
      <c r="K36">
        <f t="shared" si="6"/>
        <v>-0.10416666674999986</v>
      </c>
      <c r="M36">
        <v>11</v>
      </c>
      <c r="N36">
        <f>ABS(K46)</f>
        <v>0.12083333249999972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9.5333333329999999</v>
      </c>
      <c r="E37">
        <v>7.9082057179999996</v>
      </c>
      <c r="F37">
        <v>0.54094586030000003</v>
      </c>
      <c r="J37">
        <f>D27/4</f>
        <v>1.5791666667499999</v>
      </c>
      <c r="K37">
        <f t="shared" si="6"/>
        <v>-0.12083333325000001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9.65</v>
      </c>
      <c r="E38">
        <v>7.6083239599999999</v>
      </c>
      <c r="F38">
        <v>0.53440549749999999</v>
      </c>
      <c r="J38">
        <f>D28/4</f>
        <v>1.7</v>
      </c>
      <c r="K38">
        <f t="shared" si="6"/>
        <v>-0.10833333325000005</v>
      </c>
      <c r="Q38">
        <f>V15</f>
        <v>-1.6204636925082223</v>
      </c>
      <c r="R38">
        <f t="shared" ref="Q38:R47" si="7">W15</f>
        <v>1.5022284788458117E-2</v>
      </c>
      <c r="S38">
        <f>D13/4-D10/4</f>
        <v>0.21250000000000002</v>
      </c>
      <c r="T38">
        <f>$P$26</f>
        <v>5.8831284194720748E-3</v>
      </c>
      <c r="V38">
        <f>Q38/S38</f>
        <v>-7.6257114941563398</v>
      </c>
      <c r="W38">
        <f>SQRT(((1/S38)*R38)^2+((Q38/(S38^2))*T38)^2)</f>
        <v>0.22264152572881246</v>
      </c>
      <c r="Y38" s="6" t="s">
        <v>94</v>
      </c>
      <c r="Z38" s="6"/>
      <c r="AA38" s="5">
        <f>AVERAGE(V38:V47)</f>
        <v>-8.4551169807847035</v>
      </c>
      <c r="AB38" s="13">
        <f>SQRT(SUM(W38^2+W39^2+W40^2+W41^2+W42^2+W43^2+W44^2+W45^2+W46^2+W47^2)/(H13^2))</f>
        <v>6.5196268726229481E-2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</v>
      </c>
      <c r="E39">
        <v>7.8398381050000001</v>
      </c>
      <c r="F39">
        <v>0.53742337279999997</v>
      </c>
      <c r="J39">
        <f>D30/4</f>
        <v>1.80833333325</v>
      </c>
      <c r="K39">
        <f t="shared" si="6"/>
        <v>-0.11250000000000004</v>
      </c>
      <c r="Q39">
        <f t="shared" si="7"/>
        <v>-1.6278657985280454</v>
      </c>
      <c r="R39">
        <f t="shared" si="7"/>
        <v>1.2322632214976068E-2</v>
      </c>
      <c r="S39">
        <f>D16/4-D13/4</f>
        <v>0.22499999999999998</v>
      </c>
      <c r="T39">
        <f t="shared" ref="T39:T47" si="8">$P$26</f>
        <v>5.8831284194720748E-3</v>
      </c>
      <c r="V39">
        <f t="shared" ref="V39:V47" si="9">Q39/S39</f>
        <v>-7.2349591045690911</v>
      </c>
      <c r="W39">
        <f t="shared" ref="W39:W47" si="10">SQRT(((1/S39)*R39)^2+((Q39/(S39^2))*T39)^2)</f>
        <v>0.19694244743660991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10.46666667</v>
      </c>
      <c r="E40">
        <v>10.339927299999999</v>
      </c>
      <c r="F40">
        <v>0.50949332920000001</v>
      </c>
      <c r="J40">
        <f>D31/4</f>
        <v>1.9208333332500001</v>
      </c>
      <c r="K40">
        <f t="shared" si="6"/>
        <v>-0.10833333350000007</v>
      </c>
      <c r="Q40">
        <f t="shared" si="7"/>
        <v>-1.7532519428397295</v>
      </c>
      <c r="R40">
        <f t="shared" si="7"/>
        <v>9.5358586785307242E-3</v>
      </c>
      <c r="S40">
        <f>D19/4-D16/4</f>
        <v>0.2166666665000001</v>
      </c>
      <c r="T40">
        <f t="shared" si="8"/>
        <v>5.8831284194720748E-3</v>
      </c>
      <c r="V40">
        <f t="shared" si="9"/>
        <v>-8.0919320501002332</v>
      </c>
      <c r="W40">
        <f t="shared" si="10"/>
        <v>0.2240840280015636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10.56666667</v>
      </c>
      <c r="E41">
        <v>10.00526159</v>
      </c>
      <c r="F41">
        <v>0.54723146739999995</v>
      </c>
      <c r="J41">
        <f>D33/4</f>
        <v>2.0291666667500001</v>
      </c>
      <c r="K41">
        <f t="shared" si="6"/>
        <v>-0.12916666649999975</v>
      </c>
      <c r="Q41">
        <f t="shared" si="7"/>
        <v>-1.794714544146252</v>
      </c>
      <c r="R41">
        <f t="shared" si="7"/>
        <v>6.6305897014276452E-3</v>
      </c>
      <c r="S41">
        <f>D22/4-D19/4</f>
        <v>0.2166666667499999</v>
      </c>
      <c r="T41">
        <f t="shared" si="8"/>
        <v>5.8831284194720748E-3</v>
      </c>
      <c r="V41">
        <f t="shared" si="9"/>
        <v>-8.283297892873744</v>
      </c>
      <c r="W41">
        <f t="shared" si="10"/>
        <v>0.22698796632698284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10.95</v>
      </c>
      <c r="E42">
        <v>10.308117129999999</v>
      </c>
      <c r="F42">
        <v>0.52749769859999995</v>
      </c>
      <c r="J42">
        <f>D34/4</f>
        <v>2.1583333332499999</v>
      </c>
      <c r="K42">
        <f t="shared" si="6"/>
        <v>-0.1041666667500003</v>
      </c>
      <c r="Q42">
        <f t="shared" si="7"/>
        <v>-1.8183599191598785</v>
      </c>
      <c r="R42">
        <f t="shared" si="7"/>
        <v>3.7617176980430981E-3</v>
      </c>
      <c r="S42">
        <f>D25/4-D22/4</f>
        <v>0.22500000000000009</v>
      </c>
      <c r="T42">
        <f t="shared" si="8"/>
        <v>5.8831284194720748E-3</v>
      </c>
      <c r="V42">
        <f t="shared" si="9"/>
        <v>-8.0815996407105679</v>
      </c>
      <c r="W42">
        <f t="shared" si="10"/>
        <v>0.21197185755510403</v>
      </c>
      <c r="Y42" s="14" t="s">
        <v>96</v>
      </c>
      <c r="Z42" s="14"/>
      <c r="AA42" s="12">
        <f>ABS($X$17*100)</f>
        <v>189.47504900607245</v>
      </c>
      <c r="AB42" s="12">
        <f>$Y$17</f>
        <v>9.3130852464199786E-3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2.2625000000000002</v>
      </c>
      <c r="K43">
        <f t="shared" si="6"/>
        <v>-0.12083333324999979</v>
      </c>
      <c r="Q43">
        <f t="shared" si="7"/>
        <v>-1.8042167647064029</v>
      </c>
      <c r="R43">
        <f t="shared" si="7"/>
        <v>1.5681306530914837E-3</v>
      </c>
      <c r="S43">
        <f>D28/4-D25/4</f>
        <v>0.22499999999999987</v>
      </c>
      <c r="T43">
        <f t="shared" si="8"/>
        <v>5.8831284194720748E-3</v>
      </c>
      <c r="V43">
        <f t="shared" si="9"/>
        <v>-8.018741176472906</v>
      </c>
      <c r="W43">
        <f t="shared" si="10"/>
        <v>0.2097837317427125</v>
      </c>
      <c r="Y43" s="14" t="s">
        <v>97</v>
      </c>
      <c r="Z43" s="14"/>
      <c r="AA43" s="12">
        <f>ABS($W$31)</f>
        <v>0.10909090902272726</v>
      </c>
      <c r="AB43" s="12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2.38333333325</v>
      </c>
      <c r="K44">
        <f t="shared" si="6"/>
        <v>-0.11666666675000004</v>
      </c>
      <c r="Q44">
        <f t="shared" si="7"/>
        <v>-1.9784361404846043</v>
      </c>
      <c r="R44">
        <f t="shared" si="7"/>
        <v>3.2095506453096267E-3</v>
      </c>
      <c r="S44">
        <f>D31/4-D28/4</f>
        <v>0.2208333332500001</v>
      </c>
      <c r="T44">
        <f t="shared" si="8"/>
        <v>5.8831284194720748E-3</v>
      </c>
      <c r="V44">
        <f t="shared" si="9"/>
        <v>-8.9589561112355458</v>
      </c>
      <c r="W44">
        <f t="shared" si="10"/>
        <v>0.23911390636634361</v>
      </c>
      <c r="Y44" s="14" t="s">
        <v>98</v>
      </c>
      <c r="Z44" s="14"/>
      <c r="AA44" s="12">
        <f>ABS($W$32)</f>
        <v>0.11583333339999999</v>
      </c>
      <c r="AB44" s="12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2.5</v>
      </c>
      <c r="K45">
        <f t="shared" si="6"/>
        <v>-0.1166666675000001</v>
      </c>
      <c r="Q45">
        <f t="shared" si="7"/>
        <v>-2.1664523978891141</v>
      </c>
      <c r="R45">
        <f t="shared" si="7"/>
        <v>6.4707703170153704E-3</v>
      </c>
      <c r="S45">
        <f>D34/4-D31/4</f>
        <v>0.23749999999999982</v>
      </c>
      <c r="T45">
        <f t="shared" si="8"/>
        <v>5.8831284194720748E-3</v>
      </c>
      <c r="V45">
        <f t="shared" si="9"/>
        <v>-9.1219048332173287</v>
      </c>
      <c r="W45">
        <f t="shared" si="10"/>
        <v>0.22759596116765046</v>
      </c>
      <c r="Y45" s="14" t="s">
        <v>99</v>
      </c>
      <c r="Z45" s="14"/>
      <c r="AA45" s="5">
        <f>ABS($S$31)</f>
        <v>2.3583333332499996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 t="shared" ref="J46" si="11">D40/4</f>
        <v>2.6166666675000001</v>
      </c>
      <c r="K46">
        <f t="shared" si="6"/>
        <v>-0.12083333249999972</v>
      </c>
      <c r="Q46">
        <f>V23</f>
        <v>-2.1835456024842657</v>
      </c>
      <c r="R46">
        <f t="shared" si="7"/>
        <v>1.0013892394907336E-2</v>
      </c>
      <c r="S46">
        <f>D37/4-D34/4</f>
        <v>0.22500000000000009</v>
      </c>
      <c r="T46">
        <f t="shared" si="8"/>
        <v>5.8831284194720748E-3</v>
      </c>
      <c r="V46">
        <f t="shared" si="9"/>
        <v>-9.7046471221522879</v>
      </c>
      <c r="W46">
        <f t="shared" si="10"/>
        <v>0.25762320807776357</v>
      </c>
      <c r="Y46" s="14" t="s">
        <v>100</v>
      </c>
      <c r="Z46" s="14"/>
      <c r="AA46" s="5">
        <f>ABS($S$32)</f>
        <v>4.664310954228422</v>
      </c>
      <c r="AB46" s="5">
        <f>$T$32</f>
        <v>3.6795154826998765E-2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2.7374999999999998</v>
      </c>
      <c r="Q47">
        <f>V24</f>
        <v>-2.2001980978607314</v>
      </c>
      <c r="R47">
        <f t="shared" si="7"/>
        <v>1.363313111695429E-2</v>
      </c>
      <c r="S47">
        <f>D40/4-D37/4</f>
        <v>0.23333333425000014</v>
      </c>
      <c r="T47">
        <f t="shared" si="8"/>
        <v>5.8831284194720748E-3</v>
      </c>
      <c r="V47">
        <f t="shared" si="9"/>
        <v>-9.4294203823589768</v>
      </c>
      <c r="W47">
        <f t="shared" si="10"/>
        <v>0.24482202007493559</v>
      </c>
      <c r="Y47" s="14" t="s">
        <v>92</v>
      </c>
      <c r="Z47" s="14"/>
      <c r="AA47" s="5">
        <f>ABS($AA$38)</f>
        <v>8.4551169807847035</v>
      </c>
      <c r="AB47" s="5">
        <f>$AB$38</f>
        <v>6.5196268726229481E-2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2019-09-04T11:24:02Z</dcterms:modified>
</cp:coreProperties>
</file>