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899FA49A-756C-4A94-9888-708ADA1A730D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AA45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W38" i="1" s="1"/>
  <c r="R38" i="1"/>
  <c r="Q38" i="1"/>
  <c r="V38" i="1" s="1"/>
  <c r="AA38" i="1" s="1"/>
  <c r="AA47" i="1" s="1"/>
  <c r="W32" i="1"/>
  <c r="AA44" i="1" s="1"/>
  <c r="S32" i="1"/>
  <c r="AA46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P30" i="1"/>
  <c r="X32" i="1" s="1"/>
  <c r="AB44" i="1" s="1"/>
  <c r="H13" i="1"/>
  <c r="K19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AI25" i="1" s="1"/>
  <c r="T19" i="1"/>
  <c r="T24" i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A25" i="1"/>
  <c r="L4" i="1"/>
  <c r="AB20" i="1"/>
  <c r="U15" i="1" l="1"/>
  <c r="U19" i="1"/>
  <c r="V19" i="1"/>
  <c r="V18" i="1"/>
  <c r="U18" i="1"/>
  <c r="W18" i="1" s="1"/>
  <c r="W15" i="1"/>
  <c r="V21" i="1"/>
  <c r="U20" i="1"/>
  <c r="W20" i="1" s="1"/>
  <c r="V23" i="1"/>
  <c r="U24" i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X17" i="1" l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<sst xmlns="http://schemas.openxmlformats.org/spreadsheetml/2006/main" count="160" uniqueCount="101">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</sst>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3" sqref="P47:W53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22.413014</v>
      </c>
      <c r="M3">
        <v>0.01</v>
      </c>
      <c r="N3" t="s">
        <v>38</v>
      </c>
    </row>
    <row r="4" spans="1:35" x14ac:dyDescent="0.25">
      <c r="D4">
        <v>3.3333333329999999E-2</v>
      </c>
      <c r="E4">
        <v>11.20786026</v>
      </c>
      <c r="F4">
        <v>0.4693772584</v>
      </c>
      <c r="H4" s="11" t="s">
        <v>7</v>
      </c>
      <c r="I4" s="11"/>
      <c r="J4" s="11"/>
      <c r="K4" s="11"/>
      <c r="L4">
        <f>AA20</f>
        <v>11.331835240077345</v>
      </c>
      <c r="M4">
        <f>AB20</f>
        <v>0.1019684499941757</v>
      </c>
      <c r="P4" t="s">
        <v>13</v>
      </c>
    </row>
    <row r="5" spans="1:35" x14ac:dyDescent="0.25">
      <c r="D5">
        <v>0.05</v>
      </c>
      <c r="E5">
        <v>-11.20515374</v>
      </c>
      <c r="F5">
        <v>0.44340361119999999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22.413014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1.3333333329999999</v>
      </c>
      <c r="E10">
        <v>-10.52783777</v>
      </c>
      <c r="F10">
        <v>0.48283294789999998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11.206507</v>
      </c>
      <c r="AB10">
        <f>AB9</f>
        <v>0.01</v>
      </c>
      <c r="AE10" t="s">
        <v>65</v>
      </c>
      <c r="AH10">
        <f>L3</f>
        <v>22.413014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1.433333333</v>
      </c>
      <c r="E11">
        <v>-10.870100620000001</v>
      </c>
      <c r="F11">
        <v>0.5085333943</v>
      </c>
      <c r="G11" t="s">
        <v>57</v>
      </c>
      <c r="H11">
        <f>M3</f>
        <v>0.01</v>
      </c>
      <c r="K11">
        <f>ABS(E11-E14)</f>
        <v>2.2144445529999999</v>
      </c>
      <c r="L11">
        <f>SQRT((H11^2)+(H11^2))</f>
        <v>1.4142135623730951E-2</v>
      </c>
      <c r="N11">
        <f>($L$4-$L$5)*(E11/$L$4)</f>
        <v>-10.284956092417305</v>
      </c>
      <c r="O11">
        <f>SQRT(((E11/$L$4)*$M$4)^2+((E11/$L$4)*$M$5)^2+(($L$4-$L$5)*$H$11)^2+(((($L$5-$L$4)*E11)/($L$4^2))*$M$4)^2)</f>
        <v>0.17212914060088164</v>
      </c>
      <c r="Q11">
        <f>N11-N12</f>
        <v>-2.0952395743966594</v>
      </c>
      <c r="R11">
        <f>SQRT((O11^2)+(O12^2))</f>
        <v>0.22939372363000371</v>
      </c>
      <c r="T11" s="5">
        <f>ABS(AVERAGE(Q11:Q20))</f>
        <v>2.2734387750458596</v>
      </c>
      <c r="U11" s="5">
        <f>SQRT(((R11^2)+(R12^2)+(R13^2)+(R14^2)+(R15^2)+(R16^2)+(R17^2)+(R18^2)+(R19^2)+(R20^2))/($H$13-1))</f>
        <v>0.18752414460671077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1.8</v>
      </c>
      <c r="E12">
        <v>-10.55783394</v>
      </c>
      <c r="F12">
        <v>0.49242641440000001</v>
      </c>
      <c r="G12" t="s">
        <v>58</v>
      </c>
      <c r="H12">
        <f>L6</f>
        <v>4.1599999999999996E-3</v>
      </c>
      <c r="K12">
        <f>ABS(E14-E17)</f>
        <v>2.1641672580000009</v>
      </c>
      <c r="L12" s="1"/>
      <c r="N12">
        <f>($L$4-$L$5)*(E14/$L$4)</f>
        <v>-8.1897165180206457</v>
      </c>
      <c r="O12">
        <f>SQRT(((E14/$L$4)*$M$4)^2+((E14/$L$4)*$M$5)^2+(($L$4-$L$5)*$H$11)^2+(((($L$5-$L$4)*E14)/($L$4^2))*$M$4)^2)</f>
        <v>0.15163455871548689</v>
      </c>
      <c r="Q12">
        <f t="shared" ref="Q12:Q19" si="0">N12-N13</f>
        <v>-2.0476687386153332</v>
      </c>
      <c r="R12">
        <f t="shared" ref="R12:R19" si="1">SQRT((O12^2)+(O13^2))</f>
        <v>0.20237470469734828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2.35</v>
      </c>
      <c r="E13">
        <v>-8.4466554909999996</v>
      </c>
      <c r="F13">
        <v>0.51488135889999997</v>
      </c>
      <c r="G13" t="s">
        <v>39</v>
      </c>
      <c r="H13" s="4">
        <f>C39</f>
        <v>10</v>
      </c>
      <c r="K13">
        <f>ABS(E17-E20)</f>
        <v>2.2773915630000001</v>
      </c>
      <c r="L13" s="1"/>
      <c r="N13">
        <f>($L$4-$L$5)*(E17/$L$4)</f>
        <v>-6.1420477794053125</v>
      </c>
      <c r="O13">
        <f>SQRT(((E17/$L$4)*$M$4)^2+((E17/$L$4)*$M$5)^2+(($L$4-$L$5)*$H$11)^2+(((($L$5-$L$4)*E17)/($L$4^2))*$M$4)^2)</f>
        <v>0.13402418328234081</v>
      </c>
      <c r="Q13">
        <f t="shared" si="0"/>
        <v>-2.1547981062475787</v>
      </c>
      <c r="R13">
        <f t="shared" si="1"/>
        <v>0.17939757466492795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2.4500000000000002</v>
      </c>
      <c r="E14">
        <v>-8.6556560670000007</v>
      </c>
      <c r="F14">
        <v>0.50237004220000003</v>
      </c>
      <c r="K14">
        <f>ABS(E20-E23)</f>
        <v>2.3834502369999999</v>
      </c>
      <c r="L14" s="1"/>
      <c r="N14">
        <f>($L$4-$L$5)*(E20/$L$4)</f>
        <v>-3.9872496731577338</v>
      </c>
      <c r="O14">
        <f>SQRT(((E20/$L$4)*$M$4)^2+((E20/$L$4)*$M$5)^2+(($L$4-$L$5)*$H$11)^2+(((($L$5-$L$4)*E20)/($L$4^2))*$M$4)^2)</f>
        <v>0.11925186829211487</v>
      </c>
      <c r="Q14">
        <f t="shared" si="0"/>
        <v>-2.2551475734183786</v>
      </c>
      <c r="R14">
        <f t="shared" si="1"/>
        <v>0.16196008168421008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1.2065070000000002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2.766666667</v>
      </c>
      <c r="E15">
        <v>-8.4863261790000006</v>
      </c>
      <c r="F15">
        <v>0.50111745360000004</v>
      </c>
      <c r="K15">
        <f>ABS(E26-E23)</f>
        <v>2.2008832773</v>
      </c>
      <c r="L15" s="1"/>
      <c r="N15">
        <f>($L$4-$L$5)*(E23/$L$4)</f>
        <v>-1.7321020997393552</v>
      </c>
      <c r="O15">
        <f>SQRT(((E23/$L$4)*$M$4)^2+((E23/$L$4)*$M$5)^2+(($L$4-$L$5)*$H$11)^2+(((($L$5-$L$4)*E23)/($L$4^2))*$M$4)^2)</f>
        <v>0.1095904191432631</v>
      </c>
      <c r="Q15">
        <f t="shared" si="0"/>
        <v>-2.0824083109146048</v>
      </c>
      <c r="R15">
        <f t="shared" si="1"/>
        <v>0.15338471416926641</v>
      </c>
      <c r="T15">
        <f>E11*$AH$28</f>
        <v>-9.9681063622867381</v>
      </c>
      <c r="U15">
        <f>(SQRT(($M$3/E11)^2+($AI$28/$AH$28^2)))/100*T15</f>
        <v>-1.1719713203760584E-2</v>
      </c>
      <c r="V15">
        <f>T15-T16</f>
        <v>-2.0306913072245791</v>
      </c>
      <c r="W15">
        <f>SQRT(U15^2+U16^2)</f>
        <v>1.498147057049976E-2</v>
      </c>
      <c r="Z15" t="s">
        <v>26</v>
      </c>
      <c r="AA15">
        <f>AA14/AA13</f>
        <v>0.98894016393442641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3.3166666669999998</v>
      </c>
      <c r="E16">
        <v>-6.2026200229999997</v>
      </c>
      <c r="F16">
        <v>0.53231853279999997</v>
      </c>
      <c r="K16">
        <f>ABS(E29-E26)</f>
        <v>2.4731955926999998</v>
      </c>
      <c r="L16" s="1"/>
      <c r="N16">
        <f>($L$4-$L$5)*(E26/$L$4)</f>
        <v>0.35030621117524968</v>
      </c>
      <c r="O16">
        <f>SQRT(((E26/$L$4)*$M$4)^2+((E26/$L$4)*$M$5)^2+(($L$4-$L$5)*$H$11)^2+(((($L$5-$L$4)*E26)/($L$4^2))*$M$4)^2)</f>
        <v>0.10731640402469451</v>
      </c>
      <c r="Q16">
        <f t="shared" si="0"/>
        <v>-2.3400618787353498</v>
      </c>
      <c r="R16">
        <f t="shared" si="1"/>
        <v>0.15573478721693179</v>
      </c>
      <c r="T16">
        <f>E14*$AH$28</f>
        <v>-7.9374150550621589</v>
      </c>
      <c r="U16">
        <f>(SQRT(($M$3/E14)^2+($AI$28/$AH$28^2)))/100*T16</f>
        <v>-9.3323514119620591E-3</v>
      </c>
      <c r="V16">
        <f t="shared" ref="V16:V23" si="2">T16-T17</f>
        <v>-1.984585991212513</v>
      </c>
      <c r="W16">
        <f t="shared" ref="W16:W23" si="3">SQRT(U16^2+U17^2)</f>
        <v>1.1665433150607758E-2</v>
      </c>
      <c r="X16" s="6" t="s">
        <v>83</v>
      </c>
      <c r="Y16" s="6" t="s">
        <v>84</v>
      </c>
      <c r="Z16" t="s">
        <v>27</v>
      </c>
      <c r="AA16">
        <f>ATAN(AA14/AA13)</f>
        <v>0.77983755263881593</v>
      </c>
      <c r="AB16">
        <f>(ABS(1/(1+AA15)))*AB15</f>
        <v>4.1211502789812674E-3</v>
      </c>
      <c r="AG16" t="s">
        <v>69</v>
      </c>
      <c r="AH16">
        <f>AH10/2</f>
        <v>11.206507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3.45</v>
      </c>
      <c r="E17">
        <v>-6.4914888089999998</v>
      </c>
      <c r="F17">
        <v>0.53543159559999998</v>
      </c>
      <c r="K17">
        <f>ABS(E32-E29)</f>
        <v>2.60969622</v>
      </c>
      <c r="L17" s="1"/>
      <c r="N17">
        <f>($L$4-$L$5)*(E29/$L$4)</f>
        <v>2.6903680899105993</v>
      </c>
      <c r="O17">
        <f>SQRT(((E29/$L$4)*$M$4)^2+((E29/$L$4)*$M$5)^2+(($L$4-$L$5)*$H$11)^2+(((($L$5-$L$4)*E29)/($L$4^2))*$M$4)^2)</f>
        <v>0.11285616233379352</v>
      </c>
      <c r="Q17">
        <f t="shared" si="0"/>
        <v>-2.4692145892249719</v>
      </c>
      <c r="R17">
        <f t="shared" si="1"/>
        <v>0.16969284326488904</v>
      </c>
      <c r="T17">
        <f>E17*$AH$28</f>
        <v>-5.9528290638496459</v>
      </c>
      <c r="U17">
        <f>(SQRT(($M$3/E17)^2+($AI$28/$AH$28^2)))/100*T17</f>
        <v>-6.9992533683921046E-3</v>
      </c>
      <c r="V17">
        <f t="shared" si="2"/>
        <v>-2.0884150130855401</v>
      </c>
      <c r="W17">
        <f t="shared" si="3"/>
        <v>8.3450489560620011E-3</v>
      </c>
      <c r="X17" s="5">
        <f>ABS(AVERAGE(V15:V24))</f>
        <v>2.2034007062520877</v>
      </c>
      <c r="Y17" s="5">
        <f>SQRT(((W15^2)+(W16^2)+(W17^2)+(W18^2)+(W19^2)+(W20^2)+(W21^2)+(W22^2)+(W23^2)+(W24^2))/($H$13-1))</f>
        <v>9.6033937083602524E-3</v>
      </c>
      <c r="Z17" t="s">
        <v>28</v>
      </c>
      <c r="AA17">
        <f>SQRT((AA14^2)+(AA13^2))</f>
        <v>1.7158260812357995</v>
      </c>
      <c r="AB17">
        <f>SQRT(((ABS(AA13*(AA13^2+AA14^2)))*AB13)^2+((ABS(AA14*(AA13^2+AA14^2)))*AB14)^2)</f>
        <v>3.5520279620896072E-2</v>
      </c>
      <c r="AG17" t="s">
        <v>70</v>
      </c>
      <c r="AH17">
        <f>(AH16)-AH15</f>
        <v>1.2065070000000002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3.766666667</v>
      </c>
      <c r="E18">
        <v>-6.2157355169999997</v>
      </c>
      <c r="F18">
        <v>0.51887883310000005</v>
      </c>
      <c r="K18">
        <f>ABS(E35-E32)</f>
        <v>2.5429029769999998</v>
      </c>
      <c r="N18">
        <f>($L$4-$L$5)*(E32/$L$4)</f>
        <v>5.1595826791355712</v>
      </c>
      <c r="O18">
        <f>SQRT(((E32/$L$4)*$M$4)^2+((E32/$L$4)*$M$5)^2+(($L$4-$L$5)*$H$11)^2+(((($L$5-$L$4)*E32)/($L$4^2))*$M$4)^2)</f>
        <v>0.12672469245814189</v>
      </c>
      <c r="Q18">
        <f t="shared" si="0"/>
        <v>-2.4060168695772619</v>
      </c>
      <c r="R18">
        <f t="shared" si="1"/>
        <v>0.1933044362249261</v>
      </c>
      <c r="T18">
        <f>E20*$AH$28</f>
        <v>-3.8644140507641058</v>
      </c>
      <c r="U18">
        <f>(SQRT(($M$3/E20)^2+($AI$28/$AH$28^2)))/100*T18</f>
        <v>-4.5442594956849975E-3</v>
      </c>
      <c r="V18">
        <f t="shared" si="2"/>
        <v>-2.185673003607719</v>
      </c>
      <c r="W18">
        <f t="shared" si="3"/>
        <v>4.9552074027998461E-3</v>
      </c>
      <c r="Z18" t="s">
        <v>29</v>
      </c>
      <c r="AA18">
        <f>AA17/AA14</f>
        <v>1.4221434945970468</v>
      </c>
      <c r="AB18">
        <f>(((AB17/AA17)*100+(AB14/AA14)*100)/100)*AA18</f>
        <v>4.1227870676976204E-2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4.3</v>
      </c>
      <c r="E19">
        <v>-3.9185491360000002</v>
      </c>
      <c r="F19">
        <v>0.53364501890000005</v>
      </c>
      <c r="K19">
        <f>ABS(E38-E35)</f>
        <v>2.7589070820000003</v>
      </c>
      <c r="N19">
        <f>($L$4-$L$5)*(E35/$L$4)</f>
        <v>7.5655995487128331</v>
      </c>
      <c r="O19">
        <f>SQRT(((E35/$L$4)*$M$4)^2+((E35/$L$4)*$M$5)^2+(($L$4-$L$5)*$H$11)^2+(((($L$5-$L$4)*E35)/($L$4^2))*$M$4)^2)</f>
        <v>0.14597074153961773</v>
      </c>
      <c r="Q19">
        <f t="shared" si="0"/>
        <v>-2.6103933342825991</v>
      </c>
      <c r="R19">
        <f t="shared" si="1"/>
        <v>0.22484155151454094</v>
      </c>
      <c r="T19">
        <f>E23*$AH$28</f>
        <v>-1.6787410471563866</v>
      </c>
      <c r="U19">
        <f>(SQRT(($M$3/E23)^2+($AI$28/$AH$28^2)))/100*T19</f>
        <v>-1.9758001013865569E-3</v>
      </c>
      <c r="V19">
        <f t="shared" si="2"/>
        <v>-2.0182553378337187</v>
      </c>
      <c r="W19">
        <f t="shared" si="3"/>
        <v>2.0178021542592065E-3</v>
      </c>
      <c r="Z19" t="s">
        <v>30</v>
      </c>
      <c r="AA19">
        <f>1/AA15</f>
        <v>1.0111835240077345</v>
      </c>
      <c r="AB19">
        <f>AB15</f>
        <v>8.1967213114754103E-3</v>
      </c>
      <c r="AG19" t="s">
        <v>72</v>
      </c>
      <c r="AH19">
        <f>AH17/AH18</f>
        <v>0.50271125000000016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4.4333333330000002</v>
      </c>
      <c r="E20">
        <v>-4.2140972459999997</v>
      </c>
      <c r="F20">
        <v>0.53999642950000004</v>
      </c>
      <c r="N20">
        <f>($L$4-$L$5)*(E38/$L$4)</f>
        <v>10.175992882995432</v>
      </c>
      <c r="O20">
        <f>SQRT(((E38/$L$4)*$M$4)^2+((E38/$L$4)*$M$5)^2+(($L$4-$L$5)*$H$11)^2+(((($L$5-$L$4)*E38)/($L$4^2))*$M$4)^2)</f>
        <v>0.17101539668065002</v>
      </c>
      <c r="T20">
        <f>E26*$AH$28</f>
        <v>0.33951429067733224</v>
      </c>
      <c r="U20">
        <f>(SQRT(($M$3/E26)^2+($AI$28/$AH$28^2)))/100*T20</f>
        <v>4.0956012146443872E-4</v>
      </c>
      <c r="V20">
        <f t="shared" si="2"/>
        <v>-2.2679713449398031</v>
      </c>
      <c r="W20">
        <f t="shared" si="3"/>
        <v>3.0941787787912346E-3</v>
      </c>
      <c r="Z20" t="s">
        <v>31</v>
      </c>
      <c r="AA20">
        <f>AA10*AA19</f>
        <v>11.331835240077345</v>
      </c>
      <c r="AB20">
        <f>(((AB10/AA10)*100+(AB19/AA19)*100)/100)*AA20</f>
        <v>0.1019684499941757</v>
      </c>
      <c r="AG20" t="s">
        <v>73</v>
      </c>
      <c r="AH20">
        <f>ATAN(AH19)</f>
        <v>0.46581425587824526</v>
      </c>
      <c r="AI20">
        <f>(ABS(1/(1+AH19)))*AI19</f>
        <v>2.7727660032269446E-3</v>
      </c>
    </row>
    <row r="21" spans="2:35" x14ac:dyDescent="0.25">
      <c r="B21" s="9" t="s">
        <v>56</v>
      </c>
      <c r="C21">
        <v>4</v>
      </c>
      <c r="D21">
        <v>4.733333333</v>
      </c>
      <c r="E21">
        <v>-3.9417849299999999</v>
      </c>
      <c r="F21">
        <v>0.53336133900000005</v>
      </c>
      <c r="T21">
        <f>E29*$AH$28</f>
        <v>2.6074856356171354</v>
      </c>
      <c r="U21">
        <f>(SQRT(($M$3/E29)^2+($AI$28/$AH$28^2)))/100*T21</f>
        <v>3.0669533452643274E-3</v>
      </c>
      <c r="V21">
        <f t="shared" si="2"/>
        <v>-2.3931452342174966</v>
      </c>
      <c r="W21">
        <f t="shared" si="3"/>
        <v>6.6316831133967774E-3</v>
      </c>
      <c r="Z21" t="s">
        <v>32</v>
      </c>
      <c r="AA21">
        <f>AA10*AA18</f>
        <v>15.937261027206267</v>
      </c>
      <c r="AB21">
        <f>(((AB10/AA10)*100+(AB18/AA18)*100)/100)*AA21</f>
        <v>0.47624185628259896</v>
      </c>
    </row>
    <row r="22" spans="2:35" x14ac:dyDescent="0.25">
      <c r="B22" s="8" t="s">
        <v>54</v>
      </c>
      <c r="C22">
        <v>5</v>
      </c>
      <c r="D22">
        <v>5.3166666669999998</v>
      </c>
      <c r="E22">
        <v>-1.5583752200000001</v>
      </c>
      <c r="F22">
        <v>0.55581999150000005</v>
      </c>
      <c r="T22">
        <f>E32*$AH$28</f>
        <v>5.000630869834632</v>
      </c>
      <c r="U22">
        <f>(SQRT(($M$3/E32)^2+($AI$28/$AH$28^2)))/100*T22</f>
        <v>5.8798824898533414E-3</v>
      </c>
      <c r="V22">
        <f t="shared" si="2"/>
        <v>-2.3318944534030983</v>
      </c>
      <c r="W22">
        <f t="shared" si="3"/>
        <v>1.0435449326364444E-2</v>
      </c>
      <c r="AE22">
        <v>2</v>
      </c>
      <c r="AG22" t="s">
        <v>74</v>
      </c>
      <c r="AH22">
        <f>AH18/AH17</f>
        <v>1.989213489851281</v>
      </c>
      <c r="AI22">
        <f>SQRT((AI17*(AH18/(AH17^2)))^2)</f>
        <v>1.6487376284192969E-2</v>
      </c>
    </row>
    <row r="23" spans="2:35" x14ac:dyDescent="0.25">
      <c r="B23" s="5" t="s">
        <v>55</v>
      </c>
      <c r="C23">
        <v>5</v>
      </c>
      <c r="D23">
        <v>5.4333333330000002</v>
      </c>
      <c r="E23">
        <v>-1.830647009</v>
      </c>
      <c r="F23">
        <v>0.55913568280000003</v>
      </c>
      <c r="T23">
        <f>E35*$AH$28</f>
        <v>7.3325253232377303</v>
      </c>
      <c r="U23">
        <f>(SQRT(($M$3/E35)^2+($AI$28/$AH$28^2)))/100*T23</f>
        <v>8.6212287145531752E-3</v>
      </c>
      <c r="V23">
        <f t="shared" si="2"/>
        <v>-2.5299746707443216</v>
      </c>
      <c r="W23">
        <f t="shared" si="3"/>
        <v>1.444930903266968E-2</v>
      </c>
      <c r="AA23" t="s">
        <v>11</v>
      </c>
      <c r="AB23" t="s">
        <v>4</v>
      </c>
      <c r="AG23" t="s">
        <v>31</v>
      </c>
      <c r="AH23">
        <f>AH22*AH16</f>
        <v>22.29213489851281</v>
      </c>
      <c r="AI23">
        <f>((SQRT((((AI19/AH19)*100)^2)+(((AI16/AH16)*100)^2)))/100)*AH23</f>
        <v>0.18583361912918842</v>
      </c>
    </row>
    <row r="24" spans="2:35" x14ac:dyDescent="0.25">
      <c r="B24" s="9" t="s">
        <v>56</v>
      </c>
      <c r="C24">
        <v>5</v>
      </c>
      <c r="D24">
        <v>5.733333333</v>
      </c>
      <c r="E24">
        <v>-1.59140711</v>
      </c>
      <c r="F24">
        <v>0.54213713750000003</v>
      </c>
      <c r="T24">
        <f>E38*$AH$28</f>
        <v>9.8624999939820519</v>
      </c>
      <c r="U24">
        <f>(SQRT(($M$3/E38)^2+($AI$28/$AH$28^2)))/100*T24</f>
        <v>1.1595557208386037E-2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21.692134898512808</v>
      </c>
      <c r="AI24">
        <f>AI23</f>
        <v>0.18583361912918842</v>
      </c>
    </row>
    <row r="25" spans="2:35" x14ac:dyDescent="0.25">
      <c r="B25" s="8" t="s">
        <v>54</v>
      </c>
      <c r="C25">
        <v>6</v>
      </c>
      <c r="D25">
        <v>6.25</v>
      </c>
      <c r="E25">
        <v>0.64922790779999995</v>
      </c>
      <c r="F25">
        <v>0.56617258429999995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10.721835240077345</v>
      </c>
      <c r="AB25">
        <f>SQRT((AB20^2)+(AB24^2))</f>
        <v>0.1019684499941757</v>
      </c>
      <c r="AG25" t="s">
        <v>76</v>
      </c>
      <c r="AH25">
        <f>AH22*AH24</f>
        <v>43.150287363795428</v>
      </c>
      <c r="AI25">
        <f>((SQRT((((AI22/AH22)*100)^2)+(((AI24/AH24)*100)^2)))/100)*AH25</f>
        <v>0.5143554057994576</v>
      </c>
    </row>
    <row r="26" spans="2:35" x14ac:dyDescent="0.25">
      <c r="B26" s="5" t="s">
        <v>55</v>
      </c>
      <c r="C26">
        <v>6</v>
      </c>
      <c r="D26">
        <v>6.3833333330000004</v>
      </c>
      <c r="E26">
        <v>0.3702362683</v>
      </c>
      <c r="F26">
        <v>0.57604602260000004</v>
      </c>
      <c r="J26">
        <f>D10/4</f>
        <v>0.33333333324999997</v>
      </c>
      <c r="K26">
        <f>J26-J27</f>
        <v>-0.11666666675000004</v>
      </c>
      <c r="M26">
        <v>1</v>
      </c>
      <c r="N26">
        <f>ABS(K26)</f>
        <v>0.11666666675000004</v>
      </c>
      <c r="O26">
        <f>ABS(K27)</f>
        <v>0.13750000000000001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6.6666666670000003</v>
      </c>
      <c r="E27">
        <v>0.63943181289999995</v>
      </c>
      <c r="F27">
        <v>0.55277341020000004</v>
      </c>
      <c r="J27">
        <f>D12/4</f>
        <v>0.45</v>
      </c>
      <c r="K27">
        <f t="shared" ref="K27:K44" si="4">J27-J28</f>
        <v>-0.13750000000000001</v>
      </c>
      <c r="M27">
        <v>2</v>
      </c>
      <c r="N27">
        <f>ABS(K28)</f>
        <v>0.10416666674999997</v>
      </c>
      <c r="O27">
        <f>ABS(K29)</f>
        <v>0.13749999999999996</v>
      </c>
      <c r="P27" t="s">
        <v>85</v>
      </c>
      <c r="AE27">
        <v>3</v>
      </c>
      <c r="AG27" t="s">
        <v>77</v>
      </c>
      <c r="AH27">
        <f>AH24-((3/2)*AH9)</f>
        <v>19.892134898512808</v>
      </c>
      <c r="AI27">
        <f>AI24</f>
        <v>0.18583361912918842</v>
      </c>
    </row>
    <row r="28" spans="2:35" x14ac:dyDescent="0.25">
      <c r="B28" s="8" t="s">
        <v>54</v>
      </c>
      <c r="C28">
        <v>7</v>
      </c>
      <c r="D28">
        <v>7.233333333</v>
      </c>
      <c r="E28">
        <v>3.1654946399999999</v>
      </c>
      <c r="F28">
        <v>0.58361346619999999</v>
      </c>
      <c r="J28">
        <f>D13/4</f>
        <v>0.58750000000000002</v>
      </c>
      <c r="K28">
        <f t="shared" si="4"/>
        <v>-0.10416666674999997</v>
      </c>
      <c r="M28">
        <v>3</v>
      </c>
      <c r="N28">
        <f>ABS(K30)</f>
        <v>0.11250000000000004</v>
      </c>
      <c r="O28">
        <f>ABS(K31)</f>
        <v>0.13333333324999996</v>
      </c>
      <c r="P28">
        <f>H13</f>
        <v>10</v>
      </c>
      <c r="AG28" t="s">
        <v>78</v>
      </c>
      <c r="AH28">
        <f>AH27/AH24</f>
        <v>0.91702061560923598</v>
      </c>
      <c r="AI28">
        <f>SQRT((AI27/AH24)^2+((AH27*AI24/(AH24^2))^2))</f>
        <v>1.1623589114394567E-2</v>
      </c>
    </row>
    <row r="29" spans="2:35" x14ac:dyDescent="0.25">
      <c r="B29" s="5" t="s">
        <v>55</v>
      </c>
      <c r="C29">
        <v>7</v>
      </c>
      <c r="D29">
        <v>7.35</v>
      </c>
      <c r="E29">
        <v>2.843431861</v>
      </c>
      <c r="F29">
        <v>0.58632127199999995</v>
      </c>
      <c r="J29">
        <f>D15/4</f>
        <v>0.69166666674999999</v>
      </c>
      <c r="K29">
        <f t="shared" si="4"/>
        <v>-0.13749999999999996</v>
      </c>
      <c r="M29">
        <v>4</v>
      </c>
      <c r="N29">
        <f>ABS(K32)</f>
        <v>0.10833333325000005</v>
      </c>
      <c r="O29">
        <f>ABS(K33)</f>
        <v>0.14583333349999994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7.6833333330000002</v>
      </c>
      <c r="E30">
        <v>3.0929541650000001</v>
      </c>
      <c r="F30">
        <v>0.54288910980000005</v>
      </c>
      <c r="J30">
        <f>D16/4</f>
        <v>0.82916666674999995</v>
      </c>
      <c r="K30">
        <f t="shared" si="4"/>
        <v>-0.11250000000000004</v>
      </c>
      <c r="M30">
        <v>5</v>
      </c>
      <c r="N30">
        <f>ABS(K34)</f>
        <v>0.10416666650000006</v>
      </c>
      <c r="O30">
        <f>ABS(K35)</f>
        <v>0.12916666674999999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8.2833333329999999</v>
      </c>
      <c r="E31">
        <v>5.7753934869999997</v>
      </c>
      <c r="F31">
        <v>0.54575928039999999</v>
      </c>
      <c r="J31">
        <f>D18/4</f>
        <v>0.94166666674999999</v>
      </c>
      <c r="K31">
        <f t="shared" si="4"/>
        <v>-0.13333333324999996</v>
      </c>
      <c r="M31">
        <v>6</v>
      </c>
      <c r="N31">
        <f>ABS(K36)</f>
        <v>0.10416666675000008</v>
      </c>
      <c r="O31">
        <f>ABS(K37)</f>
        <v>0.14166666649999993</v>
      </c>
      <c r="R31" s="6" t="s">
        <v>17</v>
      </c>
      <c r="S31" s="5">
        <f>SUM(N26:O36)</f>
        <v>2.3583333342500001</v>
      </c>
      <c r="T31" s="5">
        <f>SQRT((P26^2)*10)</f>
        <v>1.8604085572798249E-2</v>
      </c>
      <c r="V31" s="6" t="s">
        <v>14</v>
      </c>
      <c r="W31" s="5">
        <f>AVERAGE(N26:N36)</f>
        <v>0.109583333425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8.3833333329999995</v>
      </c>
      <c r="E32">
        <v>5.453128081</v>
      </c>
      <c r="F32">
        <v>0.56506408239999995</v>
      </c>
      <c r="J32">
        <f>D19/4</f>
        <v>1.075</v>
      </c>
      <c r="K32">
        <f t="shared" si="4"/>
        <v>-0.10833333325000005</v>
      </c>
      <c r="M32">
        <v>7</v>
      </c>
      <c r="N32">
        <f>ABS(K38)</f>
        <v>0.11250000000000004</v>
      </c>
      <c r="O32">
        <f>ABS(K39)</f>
        <v>0.14999999999999991</v>
      </c>
      <c r="R32" s="6" t="s">
        <v>19</v>
      </c>
      <c r="S32" s="5">
        <f>H13/S31</f>
        <v>4.2402826838642005</v>
      </c>
      <c r="T32" s="5">
        <f>(H13/(S31^2))*T31</f>
        <v>3.3450140723449436E-2</v>
      </c>
      <c r="V32" s="6" t="s">
        <v>16</v>
      </c>
      <c r="W32" s="5">
        <f>AVERAGE(O26:O35)</f>
        <v>0.14027777777777775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8.6833333330000002</v>
      </c>
      <c r="E33">
        <v>5.7520766410000004</v>
      </c>
      <c r="F33">
        <v>0.55211439900000003</v>
      </c>
      <c r="J33">
        <f>D21/4</f>
        <v>1.18333333325</v>
      </c>
      <c r="K33">
        <f t="shared" si="4"/>
        <v>-0.14583333349999994</v>
      </c>
      <c r="M33">
        <v>8</v>
      </c>
      <c r="N33">
        <f>ABS(K40)</f>
        <v>0.10000000000000009</v>
      </c>
      <c r="O33">
        <f>ABS(K41)</f>
        <v>0.13749999999999973</v>
      </c>
      <c r="P33" s="3"/>
      <c r="Q33" s="3"/>
    </row>
    <row r="34" spans="2:42" x14ac:dyDescent="0.25">
      <c r="B34" s="8" t="s">
        <v>54</v>
      </c>
      <c r="C34">
        <v>9</v>
      </c>
      <c r="D34">
        <v>9.2333333329999991</v>
      </c>
      <c r="E34">
        <v>8.3810408449999994</v>
      </c>
      <c r="F34">
        <v>0.58421075160000002</v>
      </c>
      <c r="J34">
        <f>D22/4</f>
        <v>1.3291666667499999</v>
      </c>
      <c r="K34">
        <f t="shared" si="4"/>
        <v>-0.10416666650000006</v>
      </c>
      <c r="M34">
        <v>9</v>
      </c>
      <c r="N34">
        <f>ABS(K42)</f>
        <v>0.11666666675000004</v>
      </c>
      <c r="O34">
        <f>ABS(K43)</f>
        <v>0.15000000000000036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9.3333333330000006</v>
      </c>
      <c r="E35">
        <v>7.9960310579999998</v>
      </c>
      <c r="F35">
        <v>0.57619037139999996</v>
      </c>
      <c r="J35">
        <f>D24/4</f>
        <v>1.43333333325</v>
      </c>
      <c r="K35">
        <f t="shared" si="4"/>
        <v>-0.12916666674999999</v>
      </c>
      <c r="M35">
        <v>10</v>
      </c>
      <c r="N35">
        <f>ABS(K44)</f>
        <v>0.11666666749999965</v>
      </c>
      <c r="P35" s="3"/>
      <c r="Q35" s="3"/>
    </row>
    <row r="36" spans="2:42" x14ac:dyDescent="0.25">
      <c r="B36" s="9" t="s">
        <v>56</v>
      </c>
      <c r="C36">
        <v>9</v>
      </c>
      <c r="D36">
        <v>9.6999999999999993</v>
      </c>
      <c r="E36">
        <v>8.3213321839999992</v>
      </c>
      <c r="F36">
        <v>0.58016188980000005</v>
      </c>
      <c r="J36">
        <f>D25/4</f>
        <v>1.5625</v>
      </c>
      <c r="K36">
        <f t="shared" si="4"/>
        <v>-0.10416666675000008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10.3</v>
      </c>
      <c r="E37">
        <v>11.13011131</v>
      </c>
      <c r="F37">
        <v>0.56797504060000004</v>
      </c>
      <c r="J37">
        <f>D27/4</f>
        <v>1.6666666667500001</v>
      </c>
      <c r="K37">
        <f t="shared" si="4"/>
        <v>-0.14166666649999993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10.41666667</v>
      </c>
      <c r="E38">
        <v>10.75493814</v>
      </c>
      <c r="F38">
        <v>0.57003443529999998</v>
      </c>
      <c r="J38">
        <f>D28/4</f>
        <v>1.80833333325</v>
      </c>
      <c r="K38">
        <f t="shared" si="4"/>
        <v>-0.11250000000000004</v>
      </c>
      <c r="Q38">
        <f>V15</f>
        <v>-2.0306913072245791</v>
      </c>
      <c r="R38">
        <f t="shared" ref="Q38:R47" si="5">W15</f>
        <v>1.498147057049976E-2</v>
      </c>
      <c r="S38">
        <f>D13/4-D10/4</f>
        <v>0.25416666675000005</v>
      </c>
      <c r="T38">
        <f>$P$26</f>
        <v>5.8831284194720748E-3</v>
      </c>
      <c r="V38">
        <f>Q38/S38</f>
        <v>-7.989605140559128</v>
      </c>
      <c r="W38">
        <f>SQRT(((1/S38)*R38)^2+((Q38/(S38^2))*T38)^2)</f>
        <v>0.1940995873946601</v>
      </c>
      <c r="Y38" s="6" t="s">
        <v>94</v>
      </c>
      <c r="Z38" s="6"/>
      <c r="AA38" s="5">
        <f>AVERAGE(V38:V47)</f>
        <v>-8.84380726876946</v>
      </c>
      <c r="AB38" s="13">
        <f>SQRT(SUM(W38^2+W39^2+W40^2+W41^2+W42^2+W43^2+W44^2+W45^2+W46^2+W47^2)/(H13^2))</f>
        <v>6.3969658586669267E-2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10.766666669999999</v>
      </c>
      <c r="E39">
        <v>11.13371439</v>
      </c>
      <c r="F39">
        <v>0.54477977160000002</v>
      </c>
      <c r="J39">
        <f>D30/4</f>
        <v>1.9208333332500001</v>
      </c>
      <c r="K39">
        <f t="shared" si="4"/>
        <v>-0.14999999999999991</v>
      </c>
      <c r="Q39">
        <f t="shared" si="5"/>
        <v>-1.984585991212513</v>
      </c>
      <c r="R39">
        <f t="shared" si="5"/>
        <v>1.1665433150607758E-2</v>
      </c>
      <c r="S39">
        <f>D16/4-D13/4</f>
        <v>0.24166666674999993</v>
      </c>
      <c r="T39">
        <f t="shared" ref="T39:T47" si="6">$P$26</f>
        <v>5.8831284194720748E-3</v>
      </c>
      <c r="V39">
        <f t="shared" ref="V39:V47" si="7">Q39/S39</f>
        <v>-8.2120799608062356</v>
      </c>
      <c r="W39">
        <f t="shared" ref="W39:W47" si="8">SQRT(((1/S39)*R39)^2+((Q39/(S39^2))*T39)^2)</f>
        <v>0.20565980731680636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2.07083333325</v>
      </c>
      <c r="K40">
        <f t="shared" si="4"/>
        <v>-0.10000000000000009</v>
      </c>
      <c r="Q40">
        <f t="shared" si="5"/>
        <v>-2.0884150130855401</v>
      </c>
      <c r="R40">
        <f t="shared" si="5"/>
        <v>8.3450489560620011E-3</v>
      </c>
      <c r="S40">
        <f>D19/4-D16/4</f>
        <v>0.24583333325000001</v>
      </c>
      <c r="T40">
        <f t="shared" si="6"/>
        <v>5.8831284194720748E-3</v>
      </c>
      <c r="V40">
        <f t="shared" si="7"/>
        <v>-8.4952475137361798</v>
      </c>
      <c r="W40">
        <f t="shared" si="8"/>
        <v>0.20611744620600017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2.1708333332500001</v>
      </c>
      <c r="K41">
        <f t="shared" si="4"/>
        <v>-0.13749999999999973</v>
      </c>
      <c r="Q41">
        <f t="shared" si="5"/>
        <v>-2.185673003607719</v>
      </c>
      <c r="R41">
        <f t="shared" si="5"/>
        <v>4.9552074027998461E-3</v>
      </c>
      <c r="S41">
        <f>D22/4-D19/4</f>
        <v>0.25416666674999999</v>
      </c>
      <c r="T41">
        <f t="shared" si="6"/>
        <v>5.8831284194720748E-3</v>
      </c>
      <c r="V41">
        <f t="shared" si="7"/>
        <v>-8.5993691917027082</v>
      </c>
      <c r="W41">
        <f t="shared" si="8"/>
        <v>0.19999981186540941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2.3083333332499998</v>
      </c>
      <c r="K42">
        <f t="shared" si="4"/>
        <v>-0.11666666675000004</v>
      </c>
      <c r="Q42">
        <f t="shared" si="5"/>
        <v>-2.0182553378337187</v>
      </c>
      <c r="R42">
        <f t="shared" si="5"/>
        <v>2.0178021542592065E-3</v>
      </c>
      <c r="S42">
        <f>D25/4-D22/4</f>
        <v>0.23333333325000005</v>
      </c>
      <c r="T42">
        <f t="shared" si="6"/>
        <v>5.8831284194720748E-3</v>
      </c>
      <c r="V42">
        <f t="shared" si="7"/>
        <v>-8.6496657366622447</v>
      </c>
      <c r="W42">
        <f t="shared" si="8"/>
        <v>0.21825893186595408</v>
      </c>
      <c r="Y42" s="14" t="s">
        <v>96</v>
      </c>
      <c r="Z42" s="14"/>
      <c r="AA42" s="12">
        <f>ABS($X$17*100)</f>
        <v>220.34007062520877</v>
      </c>
      <c r="AB42" s="12">
        <f>$Y$17</f>
        <v>9.6033937083602524E-3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2.4249999999999998</v>
      </c>
      <c r="K43">
        <f t="shared" si="4"/>
        <v>-0.15000000000000036</v>
      </c>
      <c r="Q43">
        <f t="shared" si="5"/>
        <v>-2.2679713449398031</v>
      </c>
      <c r="R43">
        <f t="shared" si="5"/>
        <v>3.0941787787912346E-3</v>
      </c>
      <c r="S43">
        <f>D28/4-D25/4</f>
        <v>0.24583333325000001</v>
      </c>
      <c r="T43">
        <f t="shared" si="6"/>
        <v>5.8831284194720748E-3</v>
      </c>
      <c r="V43">
        <f t="shared" si="7"/>
        <v>-9.2256461520350115</v>
      </c>
      <c r="W43">
        <f t="shared" si="8"/>
        <v>0.22114082815220867</v>
      </c>
      <c r="Y43" s="14" t="s">
        <v>97</v>
      </c>
      <c r="Z43" s="14"/>
      <c r="AA43" s="12">
        <f>ABS($W$31)</f>
        <v>0.109583333425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2.5750000000000002</v>
      </c>
      <c r="K44">
        <f t="shared" si="4"/>
        <v>-0.11666666749999965</v>
      </c>
      <c r="Q44">
        <f t="shared" si="5"/>
        <v>-2.3931452342174966</v>
      </c>
      <c r="R44">
        <f t="shared" si="5"/>
        <v>6.6316831133967774E-3</v>
      </c>
      <c r="S44">
        <f>D31/4-D28/4</f>
        <v>0.26249999999999996</v>
      </c>
      <c r="T44">
        <f t="shared" si="6"/>
        <v>5.8831284194720748E-3</v>
      </c>
      <c r="V44">
        <f t="shared" si="7"/>
        <v>-9.1167437493999888</v>
      </c>
      <c r="W44">
        <f t="shared" si="8"/>
        <v>0.20587964018171837</v>
      </c>
      <c r="Y44" s="14" t="s">
        <v>98</v>
      </c>
      <c r="Z44" s="14"/>
      <c r="AA44" s="12">
        <f>ABS($W$32)</f>
        <v>0.14027777777777775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2.6916666674999998</v>
      </c>
      <c r="Q45">
        <f t="shared" si="5"/>
        <v>-2.3318944534030983</v>
      </c>
      <c r="R45">
        <f t="shared" si="5"/>
        <v>1.0435449326364444E-2</v>
      </c>
      <c r="S45">
        <f>D34/4-D31/4</f>
        <v>0.23749999999999982</v>
      </c>
      <c r="T45">
        <f t="shared" si="6"/>
        <v>5.8831284194720748E-3</v>
      </c>
      <c r="V45">
        <f t="shared" si="7"/>
        <v>-9.8185029616972628</v>
      </c>
      <c r="W45">
        <f t="shared" si="8"/>
        <v>0.2471518740553946</v>
      </c>
      <c r="Y45" s="14" t="s">
        <v>99</v>
      </c>
      <c r="Z45" s="14"/>
      <c r="AA45" s="5">
        <f>ABS($S$31)</f>
        <v>2.3583333342500001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-2.5299746707443216</v>
      </c>
      <c r="R46">
        <f t="shared" si="5"/>
        <v>1.444930903266968E-2</v>
      </c>
      <c r="S46">
        <f>D37/4-D34/4</f>
        <v>0.26666666675000039</v>
      </c>
      <c r="T46">
        <f t="shared" si="6"/>
        <v>5.8831284194720748E-3</v>
      </c>
      <c r="V46">
        <f t="shared" si="7"/>
        <v>-9.4874050123263771</v>
      </c>
      <c r="W46">
        <f t="shared" si="8"/>
        <v>0.2162084344212728</v>
      </c>
      <c r="Y46" s="14" t="s">
        <v>100</v>
      </c>
      <c r="Z46" s="14"/>
      <c r="AA46" s="5">
        <f>ABS($S$32)</f>
        <v>4.2402826838642005</v>
      </c>
      <c r="AB46" s="5">
        <f>$T$32</f>
        <v>3.3450140723449436E-2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8.84380726876946</v>
      </c>
      <c r="AB47" s="5">
        <f>$AB$38</f>
        <v>6.3969658586669267E-2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2019-09-04T11:24:23Z</dcterms:modified>
</cp:coreProperties>
</file>