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BE676D2F-754D-47A6-A2D9-1AC39B77954F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H13" i="1" l="1"/>
  <c r="K19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AI25" i="1" s="1"/>
  <c r="T19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U17" i="1"/>
  <c r="W16" i="1" s="1"/>
  <c r="V17" i="1"/>
  <c r="U22" i="1"/>
  <c r="W22" i="1" s="1"/>
  <c r="V22" i="1"/>
  <c r="V16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4" i="1"/>
  <c r="Q18" i="1"/>
  <c r="Q16" i="1"/>
  <c r="Q11" i="1"/>
  <c r="Q12" i="1"/>
  <c r="T11" i="1" l="1"/>
  <c r="R12" i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<sst xmlns="http://schemas.openxmlformats.org/spreadsheetml/2006/main" count="157" uniqueCount="101">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</sst>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2" sqref="P46:W52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22.374642000000001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11.187315570000001</v>
      </c>
      <c r="F4">
        <v>0.50233507129999999</v>
      </c>
      <c r="H4" s="11" t="s">
        <v>7</v>
      </c>
      <c r="I4" s="11"/>
      <c r="J4" s="11"/>
      <c r="K4" s="11"/>
      <c r="L4">
        <f>AA20</f>
        <v>11.49523306671068</v>
      </c>
      <c r="M4">
        <f>AB20</f>
        <v>0.10197458552572708</v>
      </c>
      <c r="P4" t="s">
        <v>13</v>
      </c>
    </row>
    <row r="5" spans="1:35" x14ac:dyDescent="0.25">
      <c r="D5">
        <v>0.05</v>
      </c>
      <c r="E5">
        <v>-11.187326430000001</v>
      </c>
      <c r="F5">
        <v>0.44292741349999998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22.374642000000001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1.9</v>
      </c>
      <c r="E10">
        <v>-9.1832287969999999</v>
      </c>
      <c r="F10">
        <v>0.49272802380000003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11.187321000000001</v>
      </c>
      <c r="AB10">
        <f>AB9</f>
        <v>0.01</v>
      </c>
      <c r="AE10" t="s">
        <v>65</v>
      </c>
      <c r="AH10">
        <f>L3</f>
        <v>22.374642000000001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2</v>
      </c>
      <c r="E11">
        <v>-9.4453829440000003</v>
      </c>
      <c r="F11">
        <v>0.50909698820000004</v>
      </c>
      <c r="G11" t="s">
        <v>57</v>
      </c>
      <c r="H11">
        <f>M3</f>
        <v>0.01</v>
      </c>
      <c r="K11">
        <f>ABS(E11-E14)</f>
        <v>2.1446853420000007</v>
      </c>
      <c r="L11">
        <f>SQRT((H11^2)+(H11^2))</f>
        <v>1.4142135623730951E-2</v>
      </c>
      <c r="N11">
        <f>($L$4-$L$5)*(E11/$L$4)</f>
        <v>-8.944159213919626</v>
      </c>
      <c r="O11">
        <f>SQRT(((E11/$L$4)*$M$4)^2+((E11/$L$4)*$M$5)^2+(($L$4-$L$5)*$H$11)^2+(((($L$5-$L$4)*E11)/($L$4^2))*$M$4)^2)</f>
        <v>0.15863512446964365</v>
      </c>
      <c r="Q11">
        <f>N11-N12</f>
        <v>-2.0308765961461557</v>
      </c>
      <c r="R11">
        <f>SQRT((O11^2)+(O12^2))</f>
        <v>0.21206018071735455</v>
      </c>
      <c r="T11" s="5">
        <f>ABS(AVERAGE(Q11:Q20))</f>
        <v>2.2227895567568883</v>
      </c>
      <c r="U11" s="5">
        <f>SQRT(((R11^2)+(R12^2)+(R13^2)+(R14^2)+(R15^2)+(R16^2)+(R17^2)+(R18^2)+(R19^2)+(R20^2))/($H$13-1))</f>
        <v>0.18074952478172743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2.2999999999999998</v>
      </c>
      <c r="E12">
        <v>-9.2398070249999993</v>
      </c>
      <c r="F12">
        <v>0.50854541320000002</v>
      </c>
      <c r="G12" t="s">
        <v>58</v>
      </c>
      <c r="H12">
        <f>L6</f>
        <v>4.1599999999999996E-3</v>
      </c>
      <c r="K12">
        <f>ABS(E14-E17)</f>
        <v>2.2810023779999993</v>
      </c>
      <c r="L12" s="1"/>
      <c r="N12">
        <f>($L$4-$L$5)*(E14/$L$4)</f>
        <v>-6.9132826177734703</v>
      </c>
      <c r="O12">
        <f>SQRT(((E14/$L$4)*$M$4)^2+((E14/$L$4)*$M$5)^2+(($L$4-$L$5)*$H$11)^2+(((($L$5-$L$4)*E14)/($L$4^2))*$M$4)^2)</f>
        <v>0.14072816892995424</v>
      </c>
      <c r="Q12">
        <f t="shared" ref="Q12:Q18" si="0">N12-N13</f>
        <v>-2.1599599039148565</v>
      </c>
      <c r="R12">
        <f t="shared" ref="R12:R18" si="1">SQRT((O12^2)+(O13^2))</f>
        <v>0.1881866183755701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2.8166666669999998</v>
      </c>
      <c r="E13">
        <v>-7.0380977380000003</v>
      </c>
      <c r="F13">
        <v>0.49836077499999998</v>
      </c>
      <c r="G13" t="s">
        <v>39</v>
      </c>
      <c r="H13" s="4">
        <f>C36</f>
        <v>9</v>
      </c>
      <c r="K13">
        <f>ABS(E17-E20)</f>
        <v>2.2277837440000003</v>
      </c>
      <c r="L13" s="1"/>
      <c r="N13">
        <f>($L$4-$L$5)*(E17/$L$4)</f>
        <v>-4.7533227138586138</v>
      </c>
      <c r="O13">
        <f>SQRT(((E17/$L$4)*$M$4)^2+((E17/$L$4)*$M$5)^2+(($L$4-$L$5)*$H$11)^2+(((($L$5-$L$4)*E17)/($L$4^2))*$M$4)^2)</f>
        <v>0.12493912839961195</v>
      </c>
      <c r="Q13">
        <f t="shared" si="0"/>
        <v>-2.109565341993398</v>
      </c>
      <c r="R13">
        <f t="shared" si="1"/>
        <v>0.16918056422059013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2.9333333330000002</v>
      </c>
      <c r="E14">
        <v>-7.3006976019999996</v>
      </c>
      <c r="F14">
        <v>0.5478799567</v>
      </c>
      <c r="K14">
        <f>ABS(E20-E23)</f>
        <v>2.1749662542000001</v>
      </c>
      <c r="L14" s="1"/>
      <c r="N14">
        <f>($L$4-$L$5)*(E20/$L$4)</f>
        <v>-2.6437573718652159</v>
      </c>
      <c r="O14">
        <f>SQRT(((E20/$L$4)*$M$4)^2+((E20/$L$4)*$M$5)^2+(($L$4-$L$5)*$H$11)^2+(((($L$5-$L$4)*E20)/($L$4^2))*$M$4)^2)</f>
        <v>0.11407137022383182</v>
      </c>
      <c r="Q14">
        <f t="shared" si="0"/>
        <v>-2.0595506373645218</v>
      </c>
      <c r="R14">
        <f t="shared" si="1"/>
        <v>0.15785410657395829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1.1873210000000007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3.2</v>
      </c>
      <c r="E15">
        <v>-7.0350055749999996</v>
      </c>
      <c r="F15">
        <v>0.51498045540000004</v>
      </c>
      <c r="K15">
        <f>ABS(E26-E23)</f>
        <v>2.3012045107999999</v>
      </c>
      <c r="L15" s="1"/>
      <c r="N15">
        <f>($L$4-$L$5)*(E23/$L$4)</f>
        <v>-0.58420673450069427</v>
      </c>
      <c r="O15">
        <f>SQRT(((E23/$L$4)*$M$4)^2+((E23/$L$4)*$M$5)^2+(($L$4-$L$5)*$H$11)^2+(((($L$5-$L$4)*E23)/($L$4^2))*$M$4)^2)</f>
        <v>0.10911297566064301</v>
      </c>
      <c r="Q15">
        <f t="shared" si="0"/>
        <v>-2.1790900009469456</v>
      </c>
      <c r="R15">
        <f t="shared" si="1"/>
        <v>0.15549238461855097</v>
      </c>
      <c r="T15">
        <f>E11*$AH$28</f>
        <v>-8.6730553845794329</v>
      </c>
      <c r="U15">
        <f>(SQRT(($M$3/E11)^2+($AI$28/$AH$28^2)))/100*T15</f>
        <v>-1.0265934892644036E-2</v>
      </c>
      <c r="V15">
        <f>T15-T16</f>
        <v>-1.969319281594359</v>
      </c>
      <c r="W15">
        <f>SQRT(U15^2+U16^2)</f>
        <v>1.2975206522605221E-2</v>
      </c>
      <c r="Z15" t="s">
        <v>26</v>
      </c>
      <c r="AA15">
        <f>AA14/AA13</f>
        <v>0.97321393442623017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3.733333333</v>
      </c>
      <c r="E16">
        <v>-4.7475514399999996</v>
      </c>
      <c r="F16">
        <v>0.53910489920000004</v>
      </c>
      <c r="K16">
        <f>ABS(E29-E26)</f>
        <v>2.5396632159999997</v>
      </c>
      <c r="L16" s="1"/>
      <c r="N16">
        <f>($L$4-$L$5)*(E26/$L$4)</f>
        <v>1.5948832664462513</v>
      </c>
      <c r="O16">
        <f>SQRT(((E26/$L$4)*$M$4)^2+((E26/$L$4)*$M$5)^2+(($L$4-$L$5)*$H$11)^2+(((($L$5-$L$4)*E26)/($L$4^2))*$M$4)^2)</f>
        <v>0.11078014360364095</v>
      </c>
      <c r="Q16">
        <f t="shared" si="0"/>
        <v>-2.4048947817482098</v>
      </c>
      <c r="R16">
        <f t="shared" si="1"/>
        <v>0.1636584743641096</v>
      </c>
      <c r="T16">
        <f>E14*$AH$28</f>
        <v>-6.7037361029850739</v>
      </c>
      <c r="U16">
        <f>(SQRT(($M$3/E14)^2+($AI$28/$AH$28^2)))/100*T16</f>
        <v>-7.9351474519539153E-3</v>
      </c>
      <c r="V16">
        <f t="shared" ref="V16:V22" si="2">T16-T17</f>
        <v>-2.0944899824647472</v>
      </c>
      <c r="W16">
        <f t="shared" ref="W16:W22" si="3">SQRT(U16^2+U17^2)</f>
        <v>9.6300609163516605E-3</v>
      </c>
      <c r="X16" s="6" t="s">
        <v>83</v>
      </c>
      <c r="Y16" s="6" t="s">
        <v>84</v>
      </c>
      <c r="Z16" t="s">
        <v>27</v>
      </c>
      <c r="AA16">
        <f>ATAN(AA14/AA13)</f>
        <v>0.77182415606728216</v>
      </c>
      <c r="AB16">
        <f>(ABS(1/(1+AA15)))*AB15</f>
        <v>4.1539952503218298E-3</v>
      </c>
      <c r="AG16" t="s">
        <v>69</v>
      </c>
      <c r="AH16">
        <f>AH10/2</f>
        <v>11.187321000000001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3.8333333330000001</v>
      </c>
      <c r="E17">
        <v>-5.0196952240000003</v>
      </c>
      <c r="F17">
        <v>0.5586551702</v>
      </c>
      <c r="K17">
        <f>ABS(E32-E29)</f>
        <v>2.4800819680000004</v>
      </c>
      <c r="L17" s="1"/>
      <c r="N17">
        <f>($L$4-$L$5)*(E29/$L$4)</f>
        <v>3.9997780481944614</v>
      </c>
      <c r="O17">
        <f>SQRT(((E29/$L$4)*$M$4)^2+((E29/$L$4)*$M$5)^2+(($L$4-$L$5)*$H$11)^2+(((($L$5-$L$4)*E29)/($L$4^2))*$M$4)^2)</f>
        <v>0.12046516514887036</v>
      </c>
      <c r="Q17">
        <f t="shared" si="0"/>
        <v>-2.3484752409592855</v>
      </c>
      <c r="R17">
        <f t="shared" si="1"/>
        <v>0.18184878504413265</v>
      </c>
      <c r="T17">
        <f>E17*$AH$28</f>
        <v>-4.6092461205203268</v>
      </c>
      <c r="U17">
        <f>(SQRT(($M$3/E17)^2+($AI$28/$AH$28^2)))/100*T17</f>
        <v>-5.4563273516526727E-3</v>
      </c>
      <c r="V17">
        <f t="shared" si="2"/>
        <v>-2.0456229155697145</v>
      </c>
      <c r="W17">
        <f t="shared" si="3"/>
        <v>6.2439662877525589E-3</v>
      </c>
      <c r="X17" s="5">
        <f>ABS(AVERAGE(V15:V24))</f>
        <v>2.1554152238272644</v>
      </c>
      <c r="Y17" s="5">
        <f>SQRT(((W15^2)+(W16^2)+(W17^2)+(W18^2)+(W19^2)+(W20^2)+(W21^2)+(W22^2)+(W23^2)+(W24^2))/($H$13-1))</f>
        <v>8.4275953496380975E-3</v>
      </c>
      <c r="Z17" t="s">
        <v>28</v>
      </c>
      <c r="AA17">
        <f>SQRT((AA14^2)+(AA13^2))</f>
        <v>1.7023898369765376</v>
      </c>
      <c r="AB17">
        <f>SQRT(((ABS(AA13*(AA13^2+AA14^2)))*AB13)^2+((ABS(AA14*(AA13^2+AA14^2)))*AB14)^2)</f>
        <v>3.4410119835090812E-2</v>
      </c>
      <c r="AG17" t="s">
        <v>70</v>
      </c>
      <c r="AH17">
        <f>(AH16)-AH15</f>
        <v>1.1873210000000007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4.1333333330000004</v>
      </c>
      <c r="E18">
        <v>-4.7938280290000002</v>
      </c>
      <c r="F18">
        <v>0.52853582990000003</v>
      </c>
      <c r="K18">
        <f>ABS(E35-E32)</f>
        <v>2.6294362330000007</v>
      </c>
      <c r="N18">
        <f>($L$4-$L$5)*(E32/$L$4)</f>
        <v>6.3482532891537469</v>
      </c>
      <c r="O18">
        <f>SQRT(((E32/$L$4)*$M$4)^2+((E32/$L$4)*$M$5)^2+(($L$4-$L$5)*$H$11)^2+(((($L$5-$L$4)*E32)/($L$4^2))*$M$4)^2)</f>
        <v>0.13622453746547483</v>
      </c>
      <c r="Q18">
        <f t="shared" si="0"/>
        <v>-2.4899039509817316</v>
      </c>
      <c r="R18">
        <f t="shared" si="1"/>
        <v>0.20834697331426388</v>
      </c>
      <c r="T18">
        <f>E20*$AH$28</f>
        <v>-2.5636232049506122</v>
      </c>
      <c r="U18">
        <f>(SQRT(($M$3/E20)^2+($AI$28/$AH$28^2)))/100*T18</f>
        <v>-3.035721797892126E-3</v>
      </c>
      <c r="V18">
        <f t="shared" si="2"/>
        <v>-1.9971241922224667</v>
      </c>
      <c r="W18">
        <f t="shared" si="3"/>
        <v>3.1102456535801854E-3</v>
      </c>
      <c r="Z18" t="s">
        <v>29</v>
      </c>
      <c r="AA18">
        <f>AA17/AA14</f>
        <v>1.433807569289633</v>
      </c>
      <c r="AB18">
        <f>(((AB17/AA17)*100+(AB14/AA14)*100)/100)*AA18</f>
        <v>4.1057300871446815E-2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4.6500000000000004</v>
      </c>
      <c r="E19">
        <v>-2.5329386399999998</v>
      </c>
      <c r="F19">
        <v>0.55561872170000004</v>
      </c>
      <c r="K19">
        <f>ABS(E38-E35)</f>
        <v>9.3334407020000008</v>
      </c>
      <c r="N19">
        <f>($L$4-$L$5)*(E35/$L$4)</f>
        <v>8.8381572401354784</v>
      </c>
      <c r="O19">
        <f>SQRT(((E35/$L$4)*$M$4)^2+((E35/$L$4)*$M$5)^2+(($L$4-$L$5)*$H$11)^2+(((($L$5-$L$4)*E35)/($L$4^2))*$M$4)^2)</f>
        <v>0.1576430673437054</v>
      </c>
      <c r="T19">
        <f>E23*$AH$28</f>
        <v>-0.5664990127281454</v>
      </c>
      <c r="U19">
        <f>(SQRT(($M$3/E23)^2+($AI$28/$AH$28^2)))/100*T19</f>
        <v>-6.7677262903949721E-4</v>
      </c>
      <c r="V19">
        <f t="shared" si="2"/>
        <v>-2.1130402326451634</v>
      </c>
      <c r="W19">
        <f t="shared" si="3"/>
        <v>1.9537643076567176E-3</v>
      </c>
      <c r="Z19" t="s">
        <v>30</v>
      </c>
      <c r="AA19">
        <f>1/AA15</f>
        <v>1.0275233066710681</v>
      </c>
      <c r="AB19">
        <f>AB15</f>
        <v>8.1967213114754103E-3</v>
      </c>
      <c r="AG19" t="s">
        <v>72</v>
      </c>
      <c r="AH19">
        <f>AH17/AH18</f>
        <v>0.49471708333333364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4.766666667</v>
      </c>
      <c r="E20">
        <v>-2.79191148</v>
      </c>
      <c r="F20">
        <v>0.58197732300000005</v>
      </c>
      <c r="T20">
        <f>E26*$AH$28</f>
        <v>1.5465412199170179</v>
      </c>
      <c r="U20">
        <f>(SQRT(($M$3/E26)^2+($AI$28/$AH$28^2)))/100*T20</f>
        <v>1.8328048937233611E-3</v>
      </c>
      <c r="V20">
        <f t="shared" si="2"/>
        <v>-2.3320007098853646</v>
      </c>
      <c r="W20">
        <f t="shared" si="3"/>
        <v>4.9438846066934715E-3</v>
      </c>
      <c r="Z20" t="s">
        <v>31</v>
      </c>
      <c r="AA20">
        <f>AA10*AA19</f>
        <v>11.49523306671068</v>
      </c>
      <c r="AB20">
        <f>(((AB10/AA10)*100+(AB19/AA19)*100)/100)*AA20</f>
        <v>0.10197458552572708</v>
      </c>
      <c r="AG20" t="s">
        <v>73</v>
      </c>
      <c r="AH20">
        <f>ATAN(AH19)</f>
        <v>0.45941235113157275</v>
      </c>
      <c r="AI20">
        <f>(ABS(1/(1+AH19)))*AI19</f>
        <v>2.7875955343834571E-3</v>
      </c>
    </row>
    <row r="21" spans="2:35" x14ac:dyDescent="0.25">
      <c r="B21" s="9" t="s">
        <v>56</v>
      </c>
      <c r="C21">
        <v>4</v>
      </c>
      <c r="D21">
        <v>5.0666666669999998</v>
      </c>
      <c r="E21">
        <v>-2.5661780009999999</v>
      </c>
      <c r="F21">
        <v>0.56180304800000003</v>
      </c>
      <c r="T21">
        <f>E29*$AH$28</f>
        <v>3.8785419298023824</v>
      </c>
      <c r="U21">
        <f>(SQRT(($M$3/E29)^2+($AI$28/$AH$28^2)))/100*T21</f>
        <v>4.5916033393406663E-3</v>
      </c>
      <c r="V21">
        <f t="shared" si="2"/>
        <v>-2.2772912855189742</v>
      </c>
      <c r="W21">
        <f t="shared" si="3"/>
        <v>8.6127048223827041E-3</v>
      </c>
      <c r="Z21" t="s">
        <v>32</v>
      </c>
      <c r="AA21">
        <f>AA10*AA18</f>
        <v>16.040465529872868</v>
      </c>
      <c r="AB21">
        <f>(((AB10/AA10)*100+(AB18/AA18)*100)/100)*AA21</f>
        <v>0.47365927993535162</v>
      </c>
    </row>
    <row r="22" spans="2:35" x14ac:dyDescent="0.25">
      <c r="B22" s="8" t="s">
        <v>54</v>
      </c>
      <c r="C22">
        <v>5</v>
      </c>
      <c r="D22">
        <v>5.5833333329999997</v>
      </c>
      <c r="E22">
        <v>-0.32840462050000002</v>
      </c>
      <c r="F22">
        <v>0.58194389430000004</v>
      </c>
      <c r="T22">
        <f>E32*$AH$28</f>
        <v>6.1558332153213566</v>
      </c>
      <c r="U22">
        <f>(SQRT(($M$3/E32)^2+($AI$28/$AH$28^2)))/100*T22</f>
        <v>7.2866908217413696E-3</v>
      </c>
      <c r="V22">
        <f t="shared" si="2"/>
        <v>-2.4144331907173253</v>
      </c>
      <c r="W22">
        <f t="shared" si="3"/>
        <v>1.2490085352036613E-2</v>
      </c>
      <c r="AE22">
        <v>2</v>
      </c>
      <c r="AG22" t="s">
        <v>74</v>
      </c>
      <c r="AH22">
        <f>AH18/AH17</f>
        <v>2.0213573245988226</v>
      </c>
      <c r="AI22">
        <f>SQRT((AI17*(AH18/(AH17^2)))^2)</f>
        <v>1.7024522640455456E-2</v>
      </c>
    </row>
    <row r="23" spans="2:35" x14ac:dyDescent="0.25">
      <c r="B23" s="5" t="s">
        <v>55</v>
      </c>
      <c r="C23">
        <v>5</v>
      </c>
      <c r="D23">
        <v>5.7166666670000001</v>
      </c>
      <c r="E23">
        <v>-0.6169452258</v>
      </c>
      <c r="F23">
        <v>0.58801121970000003</v>
      </c>
      <c r="T23">
        <f>E35*$AH$28</f>
        <v>8.570266406038682</v>
      </c>
      <c r="U23">
        <f>(SQRT(($M$3/E35)^2+($AI$28/$AH$28^2)))/100*T23</f>
        <v>1.0144277646511341E-2</v>
      </c>
      <c r="AA23" t="s">
        <v>11</v>
      </c>
      <c r="AB23" t="s">
        <v>4</v>
      </c>
      <c r="AG23" t="s">
        <v>31</v>
      </c>
      <c r="AH23">
        <f>AH22*AH16</f>
        <v>22.613573245988224</v>
      </c>
      <c r="AI23">
        <f>((SQRT((((AI19/AH19)*100)^2)+(((AI16/AH16)*100)^2)))/100)*AH23</f>
        <v>0.19152843890058868</v>
      </c>
    </row>
    <row r="24" spans="2:35" x14ac:dyDescent="0.25">
      <c r="B24" s="9" t="s">
        <v>56</v>
      </c>
      <c r="C24">
        <v>5</v>
      </c>
      <c r="D24">
        <v>5.983333333</v>
      </c>
      <c r="E24">
        <v>-0.36146569429999997</v>
      </c>
      <c r="F24">
        <v>0.5748681336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22.013573245988223</v>
      </c>
      <c r="AI24">
        <f>AI23</f>
        <v>0.19152843890058868</v>
      </c>
    </row>
    <row r="25" spans="2:35" x14ac:dyDescent="0.25">
      <c r="B25" s="8" t="s">
        <v>54</v>
      </c>
      <c r="C25">
        <v>6</v>
      </c>
      <c r="D25">
        <v>6.4666666670000001</v>
      </c>
      <c r="E25">
        <v>1.9895087140000001</v>
      </c>
      <c r="F25">
        <v>0.56005917940000005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10.885233066710681</v>
      </c>
      <c r="AB25">
        <f>SQRT((AB20^2)+(AB24^2))</f>
        <v>0.10197458552572708</v>
      </c>
      <c r="AG25" t="s">
        <v>76</v>
      </c>
      <c r="AH25">
        <f>AH22*AH24</f>
        <v>44.497297521370974</v>
      </c>
      <c r="AI25">
        <f>((SQRT((((AI22/AH22)*100)^2)+(((AI24/AH24)*100)^2)))/100)*AH25</f>
        <v>0.53882845507386457</v>
      </c>
    </row>
    <row r="26" spans="2:35" x14ac:dyDescent="0.25">
      <c r="B26" s="5" t="s">
        <v>55</v>
      </c>
      <c r="C26">
        <v>6</v>
      </c>
      <c r="D26">
        <v>6.5833333329999997</v>
      </c>
      <c r="E26">
        <v>1.684259285</v>
      </c>
      <c r="F26">
        <v>0.57584871140000005</v>
      </c>
      <c r="J26">
        <f>D10/4</f>
        <v>0.47499999999999998</v>
      </c>
      <c r="K26">
        <f>J26-J27</f>
        <v>-9.9999999999999978E-2</v>
      </c>
      <c r="M26">
        <v>1</v>
      </c>
      <c r="N26">
        <f>ABS(K26)</f>
        <v>9.9999999999999978E-2</v>
      </c>
      <c r="O26">
        <f>ABS(K27)</f>
        <v>0.12916666674999999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6.8833333330000004</v>
      </c>
      <c r="E27">
        <v>1.946324288</v>
      </c>
      <c r="F27">
        <v>0.56610979049999999</v>
      </c>
      <c r="J27">
        <f>D12/4</f>
        <v>0.57499999999999996</v>
      </c>
      <c r="K27">
        <f t="shared" ref="K27:K42" si="4">J27-J28</f>
        <v>-0.12916666674999999</v>
      </c>
      <c r="M27">
        <v>2</v>
      </c>
      <c r="N27">
        <f>ABS(K28)</f>
        <v>9.5833333250000097E-2</v>
      </c>
      <c r="O27">
        <f>ABS(K29)</f>
        <v>0.13333333324999996</v>
      </c>
      <c r="P27" t="s">
        <v>85</v>
      </c>
      <c r="AE27">
        <v>3</v>
      </c>
      <c r="AG27" t="s">
        <v>77</v>
      </c>
      <c r="AH27">
        <f>AH24-((3/2)*AH9)</f>
        <v>20.213573245988222</v>
      </c>
      <c r="AI27">
        <f>AI24</f>
        <v>0.19152843890058868</v>
      </c>
    </row>
    <row r="28" spans="2:35" x14ac:dyDescent="0.25">
      <c r="B28" s="8" t="s">
        <v>54</v>
      </c>
      <c r="C28">
        <v>7</v>
      </c>
      <c r="D28">
        <v>7.4333333330000002</v>
      </c>
      <c r="E28">
        <v>4.5692641930000004</v>
      </c>
      <c r="F28">
        <v>0.5450106522</v>
      </c>
      <c r="J28">
        <f>D13/4</f>
        <v>0.70416666674999995</v>
      </c>
      <c r="K28">
        <f t="shared" si="4"/>
        <v>-9.5833333250000097E-2</v>
      </c>
      <c r="M28">
        <v>3</v>
      </c>
      <c r="N28">
        <f>ABS(K30)</f>
        <v>0.10000000000000009</v>
      </c>
      <c r="O28">
        <f>ABS(K31)</f>
        <v>0.12916666674999999</v>
      </c>
      <c r="P28">
        <f>H13</f>
        <v>9</v>
      </c>
      <c r="AG28" t="s">
        <v>78</v>
      </c>
      <c r="AH28">
        <f>AH27/AH24</f>
        <v>0.91823226607120523</v>
      </c>
      <c r="AI28">
        <f>SQRT((AI27/AH24)^2+((AH27*AI24/(AH24^2))^2))</f>
        <v>1.1811991462550134E-2</v>
      </c>
    </row>
    <row r="29" spans="2:35" x14ac:dyDescent="0.25">
      <c r="B29" s="5" t="s">
        <v>55</v>
      </c>
      <c r="C29">
        <v>7</v>
      </c>
      <c r="D29">
        <v>7.5666666669999998</v>
      </c>
      <c r="E29">
        <v>4.2239225009999997</v>
      </c>
      <c r="F29">
        <v>0.58347047569999999</v>
      </c>
      <c r="J29">
        <f>D15/4</f>
        <v>0.8</v>
      </c>
      <c r="K29">
        <f t="shared" si="4"/>
        <v>-0.13333333324999996</v>
      </c>
      <c r="M29">
        <v>4</v>
      </c>
      <c r="N29">
        <f>ABS(K32)</f>
        <v>0.10416666674999986</v>
      </c>
      <c r="O29">
        <f>ABS(K33)</f>
        <v>0.12916666649999997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7.8333333329999997</v>
      </c>
      <c r="E30">
        <v>4.4993813060000001</v>
      </c>
      <c r="F30">
        <v>0.56396477639999998</v>
      </c>
      <c r="J30">
        <f>D16/4</f>
        <v>0.93333333325000001</v>
      </c>
      <c r="K30">
        <f t="shared" si="4"/>
        <v>-0.10000000000000009</v>
      </c>
      <c r="M30">
        <v>5</v>
      </c>
      <c r="N30">
        <f>ABS(K34)</f>
        <v>0.10000000000000009</v>
      </c>
      <c r="O30">
        <f>ABS(K35)</f>
        <v>0.12083333350000003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8.3333333330000006</v>
      </c>
      <c r="E31">
        <v>7.0093876140000004</v>
      </c>
      <c r="F31">
        <v>0.55792530829999998</v>
      </c>
      <c r="J31">
        <f>D18/4</f>
        <v>1.0333333332500001</v>
      </c>
      <c r="K31">
        <f t="shared" si="4"/>
        <v>-0.12916666674999999</v>
      </c>
      <c r="M31">
        <v>6</v>
      </c>
      <c r="N31">
        <f>ABS(K36)</f>
        <v>0.10416666650000006</v>
      </c>
      <c r="O31">
        <f>ABS(K37)</f>
        <v>0.13749999999999996</v>
      </c>
      <c r="R31" s="6" t="s">
        <v>17</v>
      </c>
      <c r="S31" s="5">
        <f>SUM(N26:O36)</f>
        <v>1.9458333332500002</v>
      </c>
      <c r="T31" s="5">
        <f>SQRT((P26^2)*10)</f>
        <v>1.8604085572798249E-2</v>
      </c>
      <c r="V31" s="6" t="s">
        <v>14</v>
      </c>
      <c r="W31" s="5">
        <f>AVERAGE(N26:N36)</f>
        <v>0.10185185183333333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8.4666666670000001</v>
      </c>
      <c r="E32">
        <v>6.704004469</v>
      </c>
      <c r="F32">
        <v>0.58365990550000002</v>
      </c>
      <c r="J32">
        <f>D19/4</f>
        <v>1.1625000000000001</v>
      </c>
      <c r="K32">
        <f t="shared" si="4"/>
        <v>-0.10416666674999986</v>
      </c>
      <c r="M32">
        <v>7</v>
      </c>
      <c r="N32">
        <f>ABS(K38)</f>
        <v>9.9999999999999867E-2</v>
      </c>
      <c r="O32">
        <f>ABS(K39)</f>
        <v>0.12500000000000022</v>
      </c>
      <c r="R32" s="6" t="s">
        <v>19</v>
      </c>
      <c r="S32" s="5">
        <f>H13/S31</f>
        <v>4.6252676661509744</v>
      </c>
      <c r="T32" s="5">
        <f>(H13/(S31^2))*T31</f>
        <v>4.4222120151702647E-2</v>
      </c>
      <c r="V32" s="6" t="s">
        <v>16</v>
      </c>
      <c r="W32" s="5">
        <f>AVERAGE(O26:O35)</f>
        <v>0.12864583334375002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8.7833333329999999</v>
      </c>
      <c r="E33">
        <v>7.0156165110000002</v>
      </c>
      <c r="F33">
        <v>0.58784964719999999</v>
      </c>
      <c r="J33">
        <f>D21/4</f>
        <v>1.2666666667499999</v>
      </c>
      <c r="K33">
        <f t="shared" si="4"/>
        <v>-0.12916666649999997</v>
      </c>
      <c r="M33">
        <v>8</v>
      </c>
      <c r="N33">
        <f>ABS(K40)</f>
        <v>0.11249999999999982</v>
      </c>
      <c r="O33">
        <f>ABS(K41)</f>
        <v>0.125</v>
      </c>
      <c r="P33" s="3"/>
      <c r="Q33" s="3"/>
    </row>
    <row r="34" spans="2:42" x14ac:dyDescent="0.25">
      <c r="B34" s="8" t="s">
        <v>54</v>
      </c>
      <c r="C34">
        <v>9</v>
      </c>
      <c r="D34">
        <v>9.2833333329999999</v>
      </c>
      <c r="E34">
        <v>9.6751553700000006</v>
      </c>
      <c r="F34">
        <v>0.55729573269999999</v>
      </c>
      <c r="J34">
        <f>D22/4</f>
        <v>1.3958333332499999</v>
      </c>
      <c r="K34">
        <f t="shared" si="4"/>
        <v>-0.10000000000000009</v>
      </c>
      <c r="M34">
        <v>9</v>
      </c>
      <c r="N34">
        <f>ABS(K42)</f>
        <v>0.10000000000000009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9.3833333329999995</v>
      </c>
      <c r="E35">
        <v>9.3334407020000008</v>
      </c>
      <c r="F35">
        <v>0.57259497579999996</v>
      </c>
      <c r="J35">
        <f>D24/4</f>
        <v>1.49583333325</v>
      </c>
      <c r="K35">
        <f t="shared" si="4"/>
        <v>-0.12083333350000003</v>
      </c>
      <c r="P35" s="3"/>
      <c r="Q35" s="3"/>
    </row>
    <row r="36" spans="2:42" x14ac:dyDescent="0.25">
      <c r="B36" s="9" t="s">
        <v>56</v>
      </c>
      <c r="C36">
        <v>9</v>
      </c>
      <c r="D36">
        <v>9.6833333330000002</v>
      </c>
      <c r="E36">
        <v>9.6752890859999994</v>
      </c>
      <c r="F36">
        <v>0.54735066750000005</v>
      </c>
      <c r="J36">
        <f>D25/4</f>
        <v>1.61666666675</v>
      </c>
      <c r="K36">
        <f t="shared" si="4"/>
        <v>-0.10416666650000006</v>
      </c>
      <c r="Q36" t="s">
        <v>87</v>
      </c>
      <c r="AC36" t="s">
        <v>40</v>
      </c>
    </row>
    <row r="37" spans="2:42" x14ac:dyDescent="0.25">
      <c r="B37" s="8"/>
      <c r="J37">
        <f>D27/4</f>
        <v>1.7208333332500001</v>
      </c>
      <c r="K37">
        <f t="shared" si="4"/>
        <v>-0.13749999999999996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1.8583333332500001</v>
      </c>
      <c r="K38">
        <f t="shared" si="4"/>
        <v>-9.9999999999999867E-2</v>
      </c>
      <c r="Q38">
        <f>V15</f>
        <v>-1.969319281594359</v>
      </c>
      <c r="R38">
        <f t="shared" ref="Q38:R47" si="5">W15</f>
        <v>1.2975206522605221E-2</v>
      </c>
      <c r="S38">
        <f>D13/4-D10/4</f>
        <v>0.22916666674999997</v>
      </c>
      <c r="T38">
        <f>$P$26</f>
        <v>5.8831284194720748E-3</v>
      </c>
      <c r="V38">
        <f>Q38/S38</f>
        <v>-8.5933932256505159</v>
      </c>
      <c r="W38">
        <f>SQRT(((1/S38)*R38)^2+((Q38/(S38^2))*T38)^2)</f>
        <v>0.22775794018224865</v>
      </c>
      <c r="Y38" s="6" t="s">
        <v>94</v>
      </c>
      <c r="Z38" s="6"/>
      <c r="AA38" s="5">
        <f>AVERAGE(V38:V47)</f>
        <v>-9.3404894219602088</v>
      </c>
      <c r="AB38" s="13">
        <f>SQRT(SUM(W38^2+W39^2+W40^2+W41^2+W42^2+W43^2+W44^2+W45^2+W46^2+W47^2)/(H13^2))</f>
        <v>7.5933388655432227E-2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1.9583333332499999</v>
      </c>
      <c r="K39">
        <f t="shared" si="4"/>
        <v>-0.12500000000000022</v>
      </c>
      <c r="Q39">
        <f t="shared" si="5"/>
        <v>-2.0944899824647472</v>
      </c>
      <c r="R39">
        <f t="shared" si="5"/>
        <v>9.6300609163516605E-3</v>
      </c>
      <c r="S39">
        <f>D16/4-D13/4</f>
        <v>0.22916666650000006</v>
      </c>
      <c r="T39">
        <f t="shared" ref="T39:T47" si="6">$P$26</f>
        <v>5.8831284194720748E-3</v>
      </c>
      <c r="V39">
        <f t="shared" ref="V39:V47" si="7">Q39/S39</f>
        <v>-9.1395926574022344</v>
      </c>
      <c r="W39">
        <f t="shared" ref="W39:W47" si="8">SQRT(((1/S39)*R39)^2+((Q39/(S39^2))*T39)^2)</f>
        <v>0.23836345818953239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2.0833333332500001</v>
      </c>
      <c r="K40">
        <f t="shared" si="4"/>
        <v>-0.11249999999999982</v>
      </c>
      <c r="Q40">
        <f t="shared" si="5"/>
        <v>-2.0456229155697145</v>
      </c>
      <c r="R40">
        <f t="shared" si="5"/>
        <v>6.2439662877525589E-3</v>
      </c>
      <c r="S40">
        <f>D19/4-D16/4</f>
        <v>0.22916666675000008</v>
      </c>
      <c r="T40">
        <f t="shared" si="6"/>
        <v>5.8831284194720748E-3</v>
      </c>
      <c r="V40">
        <f t="shared" si="7"/>
        <v>-8.9263545374218953</v>
      </c>
      <c r="W40">
        <f t="shared" si="8"/>
        <v>0.23076998355953018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2.19583333325</v>
      </c>
      <c r="K41">
        <f t="shared" si="4"/>
        <v>-0.125</v>
      </c>
      <c r="Q41">
        <f t="shared" si="5"/>
        <v>-1.9971241922224667</v>
      </c>
      <c r="R41">
        <f t="shared" si="5"/>
        <v>3.1102456535801854E-3</v>
      </c>
      <c r="S41">
        <f>D22/4-D19/4</f>
        <v>0.23333333324999983</v>
      </c>
      <c r="T41">
        <f t="shared" si="6"/>
        <v>5.8831284194720748E-3</v>
      </c>
      <c r="V41">
        <f t="shared" si="7"/>
        <v>-8.5591036840102586</v>
      </c>
      <c r="W41">
        <f t="shared" si="8"/>
        <v>0.21621544423605649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2.32083333325</v>
      </c>
      <c r="K42">
        <f t="shared" si="4"/>
        <v>-0.10000000000000009</v>
      </c>
      <c r="Q42">
        <f t="shared" si="5"/>
        <v>-2.1130402326451634</v>
      </c>
      <c r="R42">
        <f t="shared" si="5"/>
        <v>1.9537643076567176E-3</v>
      </c>
      <c r="S42">
        <f>D25/4-D22/4</f>
        <v>0.22083333350000012</v>
      </c>
      <c r="T42">
        <f t="shared" si="6"/>
        <v>5.8831284194720748E-3</v>
      </c>
      <c r="V42">
        <f t="shared" si="7"/>
        <v>-9.5684840651339549</v>
      </c>
      <c r="W42">
        <f t="shared" si="8"/>
        <v>0.25506346514850597</v>
      </c>
      <c r="Y42" s="14" t="s">
        <v>96</v>
      </c>
      <c r="Z42" s="14"/>
      <c r="AA42" s="12">
        <f>ABS($X$17*100)</f>
        <v>215.54152238272644</v>
      </c>
      <c r="AB42" s="12">
        <f>$Y$17</f>
        <v>8.4275953496380975E-3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2.4208333332500001</v>
      </c>
      <c r="Q43">
        <f t="shared" si="5"/>
        <v>-2.3320007098853646</v>
      </c>
      <c r="R43">
        <f t="shared" si="5"/>
        <v>4.9438846066934715E-3</v>
      </c>
      <c r="S43">
        <f>D28/4-D25/4</f>
        <v>0.24166666650000002</v>
      </c>
      <c r="T43">
        <f t="shared" si="6"/>
        <v>5.8831284194720748E-3</v>
      </c>
      <c r="V43">
        <f t="shared" si="7"/>
        <v>-9.6496581165254103</v>
      </c>
      <c r="W43">
        <f t="shared" si="8"/>
        <v>0.23580017694960786</v>
      </c>
      <c r="Y43" s="14" t="s">
        <v>97</v>
      </c>
      <c r="Z43" s="14"/>
      <c r="AA43" s="12">
        <f>ABS($W$31)</f>
        <v>0.10185185183333333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-2.2772912855189742</v>
      </c>
      <c r="R44">
        <f t="shared" si="5"/>
        <v>8.6127048223827041E-3</v>
      </c>
      <c r="S44">
        <f>D31/4-D28/4</f>
        <v>0.22500000000000009</v>
      </c>
      <c r="T44">
        <f t="shared" si="6"/>
        <v>5.8831284194720748E-3</v>
      </c>
      <c r="V44">
        <f t="shared" si="7"/>
        <v>-10.121294602306548</v>
      </c>
      <c r="W44">
        <f t="shared" si="8"/>
        <v>0.2673979207945309</v>
      </c>
      <c r="Y44" s="14" t="s">
        <v>98</v>
      </c>
      <c r="Z44" s="14"/>
      <c r="AA44" s="12">
        <f>ABS($W$32)</f>
        <v>0.12864583334375002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-2.4144331907173253</v>
      </c>
      <c r="R45">
        <f t="shared" si="5"/>
        <v>1.2490085352036613E-2</v>
      </c>
      <c r="S45">
        <f>D34/4-D31/4</f>
        <v>0.23749999999999982</v>
      </c>
      <c r="T45">
        <f t="shared" si="6"/>
        <v>5.8831284194720748E-3</v>
      </c>
      <c r="V45">
        <f t="shared" si="7"/>
        <v>-10.166034487230851</v>
      </c>
      <c r="W45">
        <f t="shared" si="8"/>
        <v>0.25725624701022975</v>
      </c>
      <c r="Y45" s="14" t="s">
        <v>99</v>
      </c>
      <c r="Z45" s="14"/>
      <c r="AA45" s="5">
        <f>ABS($S$31)</f>
        <v>1.9458333332500002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4.6252676661509744</v>
      </c>
      <c r="AB46" s="5">
        <f>$T$32</f>
        <v>4.4222120151702647E-2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9.3404894219602088</v>
      </c>
      <c r="AB47" s="5">
        <f>$AB$38</f>
        <v>7.5933388655432227E-2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2019-09-04T11:24:16Z</dcterms:modified>
</cp:coreProperties>
</file>