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00A41AF2-B48E-4F51-88F0-EF9107A5ACEB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6" i="1" l="1"/>
  <c r="V46" i="1"/>
  <c r="T46" i="1"/>
  <c r="S46" i="1"/>
  <c r="R46" i="1"/>
  <c r="Q46" i="1"/>
  <c r="T45" i="1"/>
  <c r="S45" i="1"/>
  <c r="W45" i="1" s="1"/>
  <c r="R45" i="1"/>
  <c r="Q45" i="1"/>
  <c r="V45" i="1" s="1"/>
  <c r="T44" i="1"/>
  <c r="S44" i="1"/>
  <c r="R44" i="1"/>
  <c r="W44" i="1" s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V38" i="1" s="1"/>
  <c r="R38" i="1"/>
  <c r="Q38" i="1"/>
  <c r="W32" i="1"/>
  <c r="AA44" i="1" s="1"/>
  <c r="W31" i="1"/>
  <c r="AA43" i="1" s="1"/>
  <c r="T31" i="1"/>
  <c r="AB45" i="1" s="1"/>
  <c r="S31" i="1"/>
  <c r="T32" i="1" s="1"/>
  <c r="AB46" i="1" s="1"/>
  <c r="P28" i="1"/>
  <c r="X31" i="1" s="1"/>
  <c r="AB43" i="1" s="1"/>
  <c r="AA38" i="1" l="1"/>
  <c r="AA47" i="1" s="1"/>
  <c r="W38" i="1"/>
  <c r="AB38" i="1" s="1"/>
  <c r="AB47" i="1" s="1"/>
  <c r="S32" i="1"/>
  <c r="AA46" i="1" s="1"/>
  <c r="AA45" i="1"/>
  <c r="P30" i="1"/>
  <c r="X32" i="1" s="1"/>
  <c r="AB44" i="1" s="1"/>
  <c r="H13" i="1" l="1"/>
  <c r="K19" i="1" l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26" i="1"/>
  <c r="N26" i="1" s="1"/>
  <c r="L3" i="1"/>
  <c r="AA9" i="1" l="1"/>
  <c r="AH10" i="1"/>
  <c r="AH16" i="1" s="1"/>
  <c r="AH17" i="1" s="1"/>
  <c r="AB24" i="1"/>
  <c r="M5" i="1" s="1"/>
  <c r="AA24" i="1"/>
  <c r="L5" i="1" s="1"/>
  <c r="AB14" i="1"/>
  <c r="AA14" i="1"/>
  <c r="AB13" i="1"/>
  <c r="AA13" i="1"/>
  <c r="AB10" i="1"/>
  <c r="AA10" i="1"/>
  <c r="AH19" i="1" l="1"/>
  <c r="AH22" i="1"/>
  <c r="AI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AI23" i="1"/>
  <c r="AI24" i="1" s="1"/>
  <c r="AI27" i="1" s="1"/>
  <c r="AI28" i="1" s="1"/>
  <c r="AI20" i="1"/>
  <c r="AH20" i="1"/>
  <c r="AB18" i="1"/>
  <c r="AB21" i="1" s="1"/>
  <c r="AB16" i="1"/>
  <c r="AA19" i="1"/>
  <c r="AA20" i="1" s="1"/>
  <c r="AH25" i="1" l="1"/>
  <c r="AI25" i="1" s="1"/>
  <c r="T19" i="1"/>
  <c r="T24" i="1"/>
  <c r="T17" i="1"/>
  <c r="T16" i="1"/>
  <c r="U16" i="1" s="1"/>
  <c r="T23" i="1"/>
  <c r="U23" i="1" s="1"/>
  <c r="T15" i="1"/>
  <c r="V15" i="1" s="1"/>
  <c r="T21" i="1"/>
  <c r="U21" i="1" s="1"/>
  <c r="T20" i="1"/>
  <c r="V20" i="1" s="1"/>
  <c r="T18" i="1"/>
  <c r="T22" i="1"/>
  <c r="AA25" i="1"/>
  <c r="L4" i="1"/>
  <c r="AB20" i="1"/>
  <c r="U15" i="1" l="1"/>
  <c r="U19" i="1"/>
  <c r="V19" i="1"/>
  <c r="V18" i="1"/>
  <c r="U18" i="1"/>
  <c r="W18" i="1" s="1"/>
  <c r="W15" i="1"/>
  <c r="V21" i="1"/>
  <c r="U20" i="1"/>
  <c r="W20" i="1" s="1"/>
  <c r="V23" i="1"/>
  <c r="U24" i="1"/>
  <c r="U17" i="1"/>
  <c r="W16" i="1" s="1"/>
  <c r="V17" i="1"/>
  <c r="U22" i="1"/>
  <c r="W22" i="1" s="1"/>
  <c r="V22" i="1"/>
  <c r="V16" i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H12" i="1"/>
  <c r="L11" i="1"/>
  <c r="X17" i="1" l="1"/>
  <c r="W23" i="1"/>
  <c r="W19" i="1"/>
  <c r="W17" i="1"/>
  <c r="W21" i="1"/>
  <c r="O17" i="1"/>
  <c r="O19" i="1"/>
  <c r="O11" i="1"/>
  <c r="O16" i="1"/>
  <c r="O12" i="1"/>
  <c r="O13" i="1"/>
  <c r="O14" i="1"/>
  <c r="O18" i="1"/>
  <c r="O15" i="1"/>
  <c r="Y17" i="1" l="1"/>
  <c r="Q13" i="1"/>
  <c r="Q15" i="1"/>
  <c r="Q17" i="1"/>
  <c r="Q19" i="1"/>
  <c r="Q14" i="1"/>
  <c r="Q18" i="1"/>
  <c r="Q16" i="1"/>
  <c r="Q11" i="1"/>
  <c r="T11" i="1" s="1"/>
  <c r="Q12" i="1"/>
  <c r="R12" i="1" l="1"/>
  <c r="R17" i="1" l="1"/>
  <c r="R11" i="1"/>
  <c r="R15" i="1"/>
  <c r="R18" i="1"/>
  <c r="R14" i="1"/>
  <c r="R19" i="1"/>
  <c r="R16" i="1"/>
  <c r="R13" i="1"/>
  <c r="U11" i="1" l="1"/>
</calcChain>
</file>

<file path=xl/sharedStrings.xml><?xml version="1.0" encoding="utf-8"?>
<sst xmlns="http://schemas.openxmlformats.org/spreadsheetml/2006/main" count="160" uniqueCount="101">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</sst>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O52" sqref="O47:W52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22.441128580000001</v>
      </c>
      <c r="M3">
        <v>0.01</v>
      </c>
      <c r="N3" t="s">
        <v>38</v>
      </c>
    </row>
    <row r="4" spans="1:35" x14ac:dyDescent="0.25">
      <c r="D4">
        <v>3.3333333329999999E-2</v>
      </c>
      <c r="E4">
        <v>11.221915470000001</v>
      </c>
      <c r="F4">
        <v>0.47239261669999999</v>
      </c>
      <c r="H4" s="11" t="s">
        <v>7</v>
      </c>
      <c r="I4" s="11"/>
      <c r="J4" s="11"/>
      <c r="K4" s="11"/>
      <c r="L4">
        <f>AA20</f>
        <v>11.215376810507863</v>
      </c>
      <c r="M4">
        <f>AB20</f>
        <v>0.10196721525313081</v>
      </c>
      <c r="P4" t="s">
        <v>13</v>
      </c>
    </row>
    <row r="5" spans="1:35" x14ac:dyDescent="0.25">
      <c r="D5">
        <v>0.05</v>
      </c>
      <c r="E5">
        <v>-11.21921311</v>
      </c>
      <c r="F5">
        <v>0.4201930291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22.441128580000001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1.1666666670000001</v>
      </c>
      <c r="E10">
        <v>-10.653172140000001</v>
      </c>
      <c r="F10">
        <v>0.48617277749999999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11.22056429</v>
      </c>
      <c r="AB10">
        <f>AB9</f>
        <v>0.01</v>
      </c>
      <c r="AE10" t="s">
        <v>65</v>
      </c>
      <c r="AH10">
        <f>L3</f>
        <v>22.441128580000001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1.266666667</v>
      </c>
      <c r="E11">
        <v>-10.955627850000001</v>
      </c>
      <c r="F11">
        <v>0.50466288989999997</v>
      </c>
      <c r="G11" t="s">
        <v>57</v>
      </c>
      <c r="H11">
        <f>M3</f>
        <v>0.01</v>
      </c>
      <c r="K11">
        <f>ABS(E11-E14)</f>
        <v>2.048215475000001</v>
      </c>
      <c r="L11">
        <f>SQRT((H11^2)+(H11^2))</f>
        <v>1.4142135623730951E-2</v>
      </c>
      <c r="N11">
        <f>($L$4-$L$5)*(E11/$L$4)</f>
        <v>-10.359755495337904</v>
      </c>
      <c r="O11">
        <f>SQRT(((E11/$L$4)*$M$4)^2+((E11/$L$4)*$M$5)^2+(($L$4-$L$5)*$H$11)^2+(((($L$5-$L$4)*E11)/($L$4^2))*$M$4)^2)</f>
        <v>0.1733207757378043</v>
      </c>
      <c r="Q11">
        <f>N11-N12</f>
        <v>-1.9368138287727064</v>
      </c>
      <c r="R11">
        <f>SQRT((O11^2)+(O12^2))</f>
        <v>0.23175469020773215</v>
      </c>
      <c r="T11" s="5">
        <f>ABS(AVERAGE(Q11:Q20))</f>
        <v>2.2442350327970453</v>
      </c>
      <c r="U11" s="5">
        <f>SQRT(((R11^2)+(R12^2)+(R13^2)+(R14^2)+(R15^2)+(R16^2)+(R17^2)+(R18^2)+(R19^2)+(R20^2))/($H$13-1))</f>
        <v>0.18648293213883499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1.5833333329999999</v>
      </c>
      <c r="E12">
        <v>-10.65695066</v>
      </c>
      <c r="F12">
        <v>0.4898551813</v>
      </c>
      <c r="G12" t="s">
        <v>58</v>
      </c>
      <c r="H12">
        <f>L6</f>
        <v>4.1599999999999996E-3</v>
      </c>
      <c r="K12">
        <f>ABS(E14-E17)</f>
        <v>2.0966634099999997</v>
      </c>
      <c r="L12" s="1"/>
      <c r="N12">
        <f>($L$4-$L$5)*(E14/$L$4)</f>
        <v>-8.4229416665651975</v>
      </c>
      <c r="O12">
        <f>SQRT(((E14/$L$4)*$M$4)^2+((E14/$L$4)*$M$5)^2+(($L$4-$L$5)*$H$11)^2+(((($L$5-$L$4)*E14)/($L$4^2))*$M$4)^2)</f>
        <v>0.15385104852072881</v>
      </c>
      <c r="Q12">
        <f t="shared" ref="Q12:Q19" si="0">N12-N13</f>
        <v>-1.9826266993562953</v>
      </c>
      <c r="R12">
        <f t="shared" ref="R12:R19" si="1">SQRT((O12^2)+(O13^2))</f>
        <v>0.20537854765744334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2.1333333329999999</v>
      </c>
      <c r="E13">
        <v>-8.6758834890000003</v>
      </c>
      <c r="F13">
        <v>0.50045185390000002</v>
      </c>
      <c r="G13" t="s">
        <v>39</v>
      </c>
      <c r="H13" s="4">
        <f>C39</f>
        <v>10</v>
      </c>
      <c r="K13">
        <f>ABS(E17-E20)</f>
        <v>2.2759658380000003</v>
      </c>
      <c r="L13" s="1"/>
      <c r="N13">
        <f>($L$4-$L$5)*(E17/$L$4)</f>
        <v>-6.4403149672089022</v>
      </c>
      <c r="O13">
        <f>SQRT(((E17/$L$4)*$M$4)^2+((E17/$L$4)*$M$5)^2+(($L$4-$L$5)*$H$11)^2+(((($L$5-$L$4)*E17)/($L$4^2))*$M$4)^2)</f>
        <v>0.13605220581436037</v>
      </c>
      <c r="Q13">
        <f t="shared" si="0"/>
        <v>-2.1521769377573223</v>
      </c>
      <c r="R13">
        <f t="shared" si="1"/>
        <v>0.18159678865857487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2.233333333</v>
      </c>
      <c r="E14">
        <v>-8.9074123749999998</v>
      </c>
      <c r="F14">
        <v>0.51612459700000002</v>
      </c>
      <c r="K14">
        <f>ABS(E20-E23)</f>
        <v>2.241863055</v>
      </c>
      <c r="L14" s="1"/>
      <c r="N14">
        <f>($L$4-$L$5)*(E20/$L$4)</f>
        <v>-4.2881380294515798</v>
      </c>
      <c r="O14">
        <f>SQRT(((E20/$L$4)*$M$4)^2+((E20/$L$4)*$M$5)^2+(($L$4-$L$5)*$H$11)^2+(((($L$5-$L$4)*E20)/($L$4^2))*$M$4)^2)</f>
        <v>0.12027963644837823</v>
      </c>
      <c r="Q14">
        <f t="shared" si="0"/>
        <v>-2.1199289919136191</v>
      </c>
      <c r="R14">
        <f t="shared" si="1"/>
        <v>0.16290416747774109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1.2205642900000004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2.5</v>
      </c>
      <c r="E15">
        <v>-8.7390129860000005</v>
      </c>
      <c r="F15">
        <v>0.4772521092</v>
      </c>
      <c r="K15">
        <f>ABS(E26-E23)</f>
        <v>2.2948103742879997</v>
      </c>
      <c r="L15" s="1"/>
      <c r="N15">
        <f>($L$4-$L$5)*(E23/$L$4)</f>
        <v>-2.1682090375379608</v>
      </c>
      <c r="O15">
        <f>SQRT(((E23/$L$4)*$M$4)^2+((E23/$L$4)*$M$5)^2+(($L$4-$L$5)*$H$11)^2+(((($L$5-$L$4)*E23)/($L$4^2))*$M$4)^2)</f>
        <v>0.10986617694933176</v>
      </c>
      <c r="Q15">
        <f t="shared" si="0"/>
        <v>-2.1699965270168002</v>
      </c>
      <c r="R15">
        <f t="shared" si="1"/>
        <v>0.15270225645424437</v>
      </c>
      <c r="T15">
        <f>E11*$AH$28</f>
        <v>-10.03683286639362</v>
      </c>
      <c r="U15">
        <f>(SQRT(($M$3/E11)^2+($AI$28/$AH$28^2)))/100*T15</f>
        <v>-1.1743505231391694E-2</v>
      </c>
      <c r="V15">
        <f>T15-T16</f>
        <v>-1.8764416497531933</v>
      </c>
      <c r="W15">
        <f>SQRT(U15^2+U16^2)</f>
        <v>1.5135286769358066E-2</v>
      </c>
      <c r="Z15" t="s">
        <v>26</v>
      </c>
      <c r="AA15">
        <f>AA14/AA13</f>
        <v>1.0004625327868857</v>
      </c>
      <c r="AB15">
        <f>(((AB13/AA13)*100+(AB14/AA14)*100)/100)*AA15</f>
        <v>8.1967213114754103E-3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3</v>
      </c>
      <c r="E16">
        <v>-6.5456459279999999</v>
      </c>
      <c r="F16">
        <v>0.51670128660000003</v>
      </c>
      <c r="K16">
        <f>ABS(E29-E26)</f>
        <v>2.3953405997120001</v>
      </c>
      <c r="L16" s="1"/>
      <c r="N16">
        <f>($L$4-$L$5)*(E26/$L$4)</f>
        <v>1.7874894788396643E-3</v>
      </c>
      <c r="O16">
        <f>SQRT(((E26/$L$4)*$M$4)^2+((E26/$L$4)*$M$5)^2+(($L$4-$L$5)*$H$11)^2+(((($L$5-$L$4)*E26)/($L$4^2))*$M$4)^2)</f>
        <v>0.10605377074275077</v>
      </c>
      <c r="Q16">
        <f t="shared" si="0"/>
        <v>-2.2650589524243818</v>
      </c>
      <c r="R16">
        <f t="shared" si="1"/>
        <v>0.15295286676869352</v>
      </c>
      <c r="T16">
        <f>E14*$AH$28</f>
        <v>-8.1603912166404271</v>
      </c>
      <c r="U16">
        <f>(SQRT(($M$3/E14)^2+($AI$28/$AH$28^2)))/100*T16</f>
        <v>-9.5481406813568287E-3</v>
      </c>
      <c r="V16">
        <f t="shared" ref="V16:V23" si="2">T16-T17</f>
        <v>-1.9208264931391321</v>
      </c>
      <c r="W16">
        <f t="shared" ref="W16:W23" si="3">SQRT(U16^2+U17^2)</f>
        <v>1.2019572085249078E-2</v>
      </c>
      <c r="X16" s="6" t="s">
        <v>83</v>
      </c>
      <c r="Y16" s="6" t="s">
        <v>84</v>
      </c>
      <c r="Z16" t="s">
        <v>27</v>
      </c>
      <c r="AA16">
        <f>ATAN(AA14/AA13)</f>
        <v>0.78562937631499252</v>
      </c>
      <c r="AB16">
        <f>(ABS(1/(1+AA15)))*AB15</f>
        <v>4.0974130617964588E-3</v>
      </c>
      <c r="AG16" t="s">
        <v>69</v>
      </c>
      <c r="AH16">
        <f>AH10/2</f>
        <v>11.22056429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3.1166666670000001</v>
      </c>
      <c r="E17">
        <v>-6.8107489650000002</v>
      </c>
      <c r="F17">
        <v>0.53194151249999999</v>
      </c>
      <c r="K17">
        <f>ABS(E32-E29)</f>
        <v>2.567230162</v>
      </c>
      <c r="L17" s="1"/>
      <c r="N17">
        <f>($L$4-$L$5)*(E29/$L$4)</f>
        <v>2.2668464419032213</v>
      </c>
      <c r="O17">
        <f>SQRT(((E29/$L$4)*$M$4)^2+((E29/$L$4)*$M$5)^2+(($L$4-$L$5)*$H$11)^2+(((($L$5-$L$4)*E29)/($L$4^2))*$M$4)^2)</f>
        <v>0.11021423303732496</v>
      </c>
      <c r="Q17">
        <f t="shared" si="0"/>
        <v>-2.4275995080078148</v>
      </c>
      <c r="R17">
        <f t="shared" si="1"/>
        <v>0.16508614500275826</v>
      </c>
      <c r="T17">
        <f>E17*$AH$28</f>
        <v>-6.239564723501295</v>
      </c>
      <c r="U17">
        <f>(SQRT(($M$3/E17)^2+($AI$28/$AH$28^2)))/100*T17</f>
        <v>-7.3008987557366938E-3</v>
      </c>
      <c r="V17">
        <f t="shared" si="2"/>
        <v>-2.0850917024922042</v>
      </c>
      <c r="W17">
        <f t="shared" si="3"/>
        <v>8.7714571293508164E-3</v>
      </c>
      <c r="X17" s="5">
        <f>ABS(AVERAGE(V15:V24))</f>
        <v>2.1742802662887222</v>
      </c>
      <c r="Y17" s="5">
        <f>SQRT(((W15^2)+(W16^2)+(W17^2)+(W18^2)+(W19^2)+(W20^2)+(W21^2)+(W22^2)+(W23^2)+(W24^2))/($H$13-1))</f>
        <v>9.4939904943270609E-3</v>
      </c>
      <c r="Z17" t="s">
        <v>28</v>
      </c>
      <c r="AA17">
        <f>SQRT((AA14^2)+(AA13^2))</f>
        <v>1.7257396055092453</v>
      </c>
      <c r="AB17">
        <f>SQRT(((ABS(AA13*(AA13^2+AA14^2)))*AB13)^2+((ABS(AA14*(AA13^2+AA14^2)))*AB14)^2)</f>
        <v>3.6350567225526133E-2</v>
      </c>
      <c r="AG17" t="s">
        <v>70</v>
      </c>
      <c r="AH17">
        <f>(AH16)-AH15</f>
        <v>1.2205642900000004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3.4333333330000002</v>
      </c>
      <c r="E18">
        <v>-6.5791720219999998</v>
      </c>
      <c r="F18">
        <v>0.51253830810000001</v>
      </c>
      <c r="K18">
        <f>ABS(E35-E32)</f>
        <v>2.5779409720000004</v>
      </c>
      <c r="N18">
        <f>($L$4-$L$5)*(E32/$L$4)</f>
        <v>4.694445949911036</v>
      </c>
      <c r="O18">
        <f>SQRT(((E32/$L$4)*$M$4)^2+((E32/$L$4)*$M$5)^2+(($L$4-$L$5)*$H$11)^2+(((($L$5-$L$4)*E32)/($L$4^2))*$M$4)^2)</f>
        <v>0.12290751851642742</v>
      </c>
      <c r="Q18">
        <f t="shared" si="0"/>
        <v>-2.4377277612011747</v>
      </c>
      <c r="R18">
        <f t="shared" si="1"/>
        <v>0.18777834547706557</v>
      </c>
      <c r="T18">
        <f>E20*$AH$28</f>
        <v>-4.1544730210090908</v>
      </c>
      <c r="U18">
        <f>(SQRT(($M$3/E20)^2+($AI$28/$AH$28^2)))/100*T18</f>
        <v>-4.8616188178961179E-3</v>
      </c>
      <c r="V18">
        <f t="shared" si="2"/>
        <v>-2.053848953291856</v>
      </c>
      <c r="W18">
        <f t="shared" si="3"/>
        <v>5.4483229583709861E-3</v>
      </c>
      <c r="Z18" t="s">
        <v>29</v>
      </c>
      <c r="AA18">
        <f>AA17/AA14</f>
        <v>1.4138866913018115</v>
      </c>
      <c r="AB18">
        <f>(((AB17/AA17)*100+(AB14/AA14)*100)/100)*AA18</f>
        <v>4.1365649111808955E-2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3.983333333</v>
      </c>
      <c r="E19">
        <v>-4.2436629750000003</v>
      </c>
      <c r="F19">
        <v>0.5239699793</v>
      </c>
      <c r="K19">
        <f>ABS(E38-E35)</f>
        <v>2.861840484</v>
      </c>
      <c r="N19">
        <f>($L$4-$L$5)*(E35/$L$4)</f>
        <v>7.1321737111122108</v>
      </c>
      <c r="O19">
        <f>SQRT(((E35/$L$4)*$M$4)^2+((E35/$L$4)*$M$5)^2+(($L$4-$L$5)*$H$11)^2+(((($L$5-$L$4)*E35)/($L$4^2))*$M$4)^2)</f>
        <v>0.14196636546111277</v>
      </c>
      <c r="Q19">
        <f t="shared" si="0"/>
        <v>-2.7061860887232942</v>
      </c>
      <c r="R19">
        <f t="shared" si="1"/>
        <v>0.21988749220234186</v>
      </c>
      <c r="T19">
        <f>E23*$AH$28</f>
        <v>-2.1006240677172348</v>
      </c>
      <c r="U19">
        <f>(SQRT(($M$3/E23)^2+($AI$28/$AH$28^2)))/100*T19</f>
        <v>-2.4594482162043439E-3</v>
      </c>
      <c r="V19">
        <f t="shared" si="2"/>
        <v>-2.1023558395874904</v>
      </c>
      <c r="W19">
        <f t="shared" si="3"/>
        <v>2.461154742166881E-3</v>
      </c>
      <c r="Z19" t="s">
        <v>30</v>
      </c>
      <c r="AA19">
        <f>1/AA15</f>
        <v>0.99953768105078633</v>
      </c>
      <c r="AB19">
        <f>AB15</f>
        <v>8.1967213114754103E-3</v>
      </c>
      <c r="AG19" t="s">
        <v>72</v>
      </c>
      <c r="AH19">
        <f>AH17/AH18</f>
        <v>0.50856845416666685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4.1333333330000004</v>
      </c>
      <c r="E20">
        <v>-4.5347831269999999</v>
      </c>
      <c r="F20">
        <v>0.5314128803</v>
      </c>
      <c r="N20">
        <f>($L$4-$L$5)*(E38/$L$4)</f>
        <v>9.838359799835505</v>
      </c>
      <c r="O20">
        <f>SQRT(((E38/$L$4)*$M$4)^2+((E38/$L$4)*$M$5)^2+(($L$4-$L$5)*$H$11)^2+(((($L$5-$L$4)*E38)/($L$4^2))*$M$4)^2)</f>
        <v>0.16791682555597789</v>
      </c>
      <c r="T20">
        <f>E26*$AH$28</f>
        <v>1.7317718702554742E-3</v>
      </c>
      <c r="U20">
        <f>(SQRT(($M$3/E26)^2+($AI$28/$AH$28^2)))/100*T20</f>
        <v>9.1635891984509989E-5</v>
      </c>
      <c r="V20">
        <f t="shared" si="2"/>
        <v>-2.1944550861497549</v>
      </c>
      <c r="W20">
        <f t="shared" si="3"/>
        <v>2.5728153807346409E-3</v>
      </c>
      <c r="Z20" t="s">
        <v>31</v>
      </c>
      <c r="AA20">
        <f>AA10*AA19</f>
        <v>11.215376810507863</v>
      </c>
      <c r="AB20">
        <f>(((AB10/AA10)*100+(AB19/AA19)*100)/100)*AA20</f>
        <v>0.10196721525313081</v>
      </c>
      <c r="AG20" t="s">
        <v>73</v>
      </c>
      <c r="AH20">
        <f>ATAN(AH19)</f>
        <v>0.47047885242745702</v>
      </c>
      <c r="AI20">
        <f>(ABS(1/(1+AH19)))*AI19</f>
        <v>2.7620003952477804E-3</v>
      </c>
    </row>
    <row r="21" spans="2:35" x14ac:dyDescent="0.25">
      <c r="B21" s="9" t="s">
        <v>56</v>
      </c>
      <c r="C21">
        <v>4</v>
      </c>
      <c r="D21">
        <v>4.3666666669999996</v>
      </c>
      <c r="E21">
        <v>-4.2809675880000002</v>
      </c>
      <c r="F21">
        <v>0.52348940460000004</v>
      </c>
      <c r="T21">
        <f>E29*$AH$28</f>
        <v>2.1961868580200106</v>
      </c>
      <c r="U21">
        <f>(SQRT(($M$3/E29)^2+($AI$28/$AH$28^2)))/100*T21</f>
        <v>2.5711829663882225E-3</v>
      </c>
      <c r="V21">
        <f t="shared" si="2"/>
        <v>-2.3519291106222289</v>
      </c>
      <c r="W21">
        <f t="shared" si="3"/>
        <v>5.9106531173165862E-3</v>
      </c>
      <c r="Z21" t="s">
        <v>32</v>
      </c>
      <c r="AA21">
        <f>AA10*AA18</f>
        <v>15.864606518527362</v>
      </c>
      <c r="AB21">
        <f>(((AB10/AA10)*100+(AB18/AA18)*100)/100)*AA21</f>
        <v>0.47828479216965192</v>
      </c>
    </row>
    <row r="22" spans="2:35" x14ac:dyDescent="0.25">
      <c r="B22" s="8" t="s">
        <v>54</v>
      </c>
      <c r="C22">
        <v>5</v>
      </c>
      <c r="D22">
        <v>4.9000000000000004</v>
      </c>
      <c r="E22">
        <v>-2.0202119390000002</v>
      </c>
      <c r="F22">
        <v>0.54515131019999996</v>
      </c>
      <c r="T22">
        <f>E32*$AH$28</f>
        <v>4.5481159686422394</v>
      </c>
      <c r="U22">
        <f>(SQRT(($M$3/E32)^2+($AI$28/$AH$28^2)))/100*T22</f>
        <v>5.322108456861748E-3</v>
      </c>
      <c r="V22">
        <f t="shared" si="2"/>
        <v>-2.3617416573156342</v>
      </c>
      <c r="W22">
        <f t="shared" si="3"/>
        <v>9.6795406304399732E-3</v>
      </c>
      <c r="AE22">
        <v>2</v>
      </c>
      <c r="AG22" t="s">
        <v>74</v>
      </c>
      <c r="AH22">
        <f>AH18/AH17</f>
        <v>1.9663036348540059</v>
      </c>
      <c r="AI22">
        <f>SQRT((AI17*(AH18/(AH17^2)))^2)</f>
        <v>1.6109791601833651E-2</v>
      </c>
    </row>
    <row r="23" spans="2:35" x14ac:dyDescent="0.25">
      <c r="B23" s="5" t="s">
        <v>55</v>
      </c>
      <c r="C23">
        <v>5</v>
      </c>
      <c r="D23">
        <v>5.0333333329999999</v>
      </c>
      <c r="E23">
        <v>-2.2929200719999998</v>
      </c>
      <c r="F23">
        <v>0.57148680490000003</v>
      </c>
      <c r="T23">
        <f>E35*$AH$28</f>
        <v>6.9098576259578737</v>
      </c>
      <c r="U23">
        <f>(SQRT(($M$3/E35)^2+($AI$28/$AH$28^2)))/100*T23</f>
        <v>8.085089262941934E-3</v>
      </c>
      <c r="V23">
        <f t="shared" si="2"/>
        <v>-2.6218319042470055</v>
      </c>
      <c r="W23">
        <f t="shared" si="3"/>
        <v>1.377486874295286E-2</v>
      </c>
      <c r="AA23" t="s">
        <v>11</v>
      </c>
      <c r="AB23" t="s">
        <v>4</v>
      </c>
      <c r="AG23" t="s">
        <v>31</v>
      </c>
      <c r="AH23">
        <f>AH22*AH16</f>
        <v>22.063036348540059</v>
      </c>
      <c r="AI23">
        <f>((SQRT((((AI19/AH19)*100)^2)+(((AI16/AH16)*100)^2)))/100)*AH23</f>
        <v>0.18182727215416344</v>
      </c>
    </row>
    <row r="24" spans="2:35" x14ac:dyDescent="0.25">
      <c r="B24" s="9" t="s">
        <v>56</v>
      </c>
      <c r="C24">
        <v>5</v>
      </c>
      <c r="D24">
        <v>5.3</v>
      </c>
      <c r="E24">
        <v>-2.0390084179999999</v>
      </c>
      <c r="F24">
        <v>0.55610240659999999</v>
      </c>
      <c r="T24">
        <f>E38*$AH$28</f>
        <v>9.5316895302048792</v>
      </c>
      <c r="U24">
        <f>(SQRT(($M$3/E38)^2+($AI$28/$AH$28^2)))/100*T24</f>
        <v>1.1152503776992895E-2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21.463036348540058</v>
      </c>
      <c r="AI24">
        <f>AI23</f>
        <v>0.18182727215416344</v>
      </c>
    </row>
    <row r="25" spans="2:35" x14ac:dyDescent="0.25">
      <c r="B25" s="8" t="s">
        <v>54</v>
      </c>
      <c r="C25">
        <v>6</v>
      </c>
      <c r="D25">
        <v>5.8333333329999997</v>
      </c>
      <c r="E25">
        <v>0.28564564669999998</v>
      </c>
      <c r="F25">
        <v>0.5412766765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Z25" t="s">
        <v>34</v>
      </c>
      <c r="AA25">
        <f>AA20-AA24</f>
        <v>10.605376810507863</v>
      </c>
      <c r="AB25">
        <f>SQRT((AB20^2)+(AB24^2))</f>
        <v>0.10196721525313081</v>
      </c>
      <c r="AG25" t="s">
        <v>76</v>
      </c>
      <c r="AH25">
        <f>AH22*AH24</f>
        <v>42.202846387137967</v>
      </c>
      <c r="AI25">
        <f>((SQRT((((AI22/AH22)*100)^2)+(((AI24/AH24)*100)^2)))/100)*AH25</f>
        <v>0.49737256481192244</v>
      </c>
    </row>
    <row r="26" spans="2:35" x14ac:dyDescent="0.25">
      <c r="B26" s="5" t="s">
        <v>55</v>
      </c>
      <c r="C26">
        <v>6</v>
      </c>
      <c r="D26">
        <v>5.9666666670000001</v>
      </c>
      <c r="E26">
        <v>1.8903022880000001E-3</v>
      </c>
      <c r="F26">
        <v>0.55627661500000003</v>
      </c>
      <c r="J26">
        <f>D10/4</f>
        <v>0.29166666675000003</v>
      </c>
      <c r="K26">
        <f>J26-J27</f>
        <v>-0.10416666649999995</v>
      </c>
      <c r="M26">
        <v>1</v>
      </c>
      <c r="N26">
        <f>ABS(K26)</f>
        <v>0.10416666649999995</v>
      </c>
      <c r="O26">
        <f>ABS(K27)</f>
        <v>0.13750000000000001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6.233333333</v>
      </c>
      <c r="E27">
        <v>0.22944844019999999</v>
      </c>
      <c r="F27">
        <v>0.55920812080000004</v>
      </c>
      <c r="J27">
        <f>D12/4</f>
        <v>0.39583333324999997</v>
      </c>
      <c r="K27">
        <f t="shared" ref="K27:K44" si="4">J27-J28</f>
        <v>-0.13750000000000001</v>
      </c>
      <c r="M27">
        <v>2</v>
      </c>
      <c r="N27">
        <f>ABS(K28)</f>
        <v>9.1666666750000014E-2</v>
      </c>
      <c r="O27">
        <f>ABS(K29)</f>
        <v>0.125</v>
      </c>
      <c r="P27" t="s">
        <v>85</v>
      </c>
      <c r="AE27">
        <v>3</v>
      </c>
      <c r="AG27" t="s">
        <v>77</v>
      </c>
      <c r="AH27">
        <f>AH24-((3/2)*AH9)</f>
        <v>19.663036348540057</v>
      </c>
      <c r="AI27">
        <f>AI24</f>
        <v>0.18182727215416344</v>
      </c>
    </row>
    <row r="28" spans="2:35" x14ac:dyDescent="0.25">
      <c r="B28" s="8" t="s">
        <v>54</v>
      </c>
      <c r="C28">
        <v>7</v>
      </c>
      <c r="D28">
        <v>6.766666667</v>
      </c>
      <c r="E28">
        <v>2.729482242</v>
      </c>
      <c r="F28">
        <v>0.54291063049999999</v>
      </c>
      <c r="J28">
        <f>D13/4</f>
        <v>0.53333333324999999</v>
      </c>
      <c r="K28">
        <f t="shared" si="4"/>
        <v>-9.1666666750000014E-2</v>
      </c>
      <c r="M28">
        <v>3</v>
      </c>
      <c r="N28">
        <f>ABS(K30)</f>
        <v>0.10833333325000005</v>
      </c>
      <c r="O28">
        <f>ABS(K31)</f>
        <v>0.13749999999999996</v>
      </c>
      <c r="P28">
        <f>H13</f>
        <v>10</v>
      </c>
      <c r="AG28" t="s">
        <v>78</v>
      </c>
      <c r="AH28">
        <f>AH27/AH24</f>
        <v>0.91613488554137223</v>
      </c>
      <c r="AI28">
        <f>SQRT((AI27/AH24)^2+((AH27*AI24/(AH24^2))^2))</f>
        <v>1.1489325065355448E-2</v>
      </c>
    </row>
    <row r="29" spans="2:35" x14ac:dyDescent="0.25">
      <c r="B29" s="5" t="s">
        <v>55</v>
      </c>
      <c r="C29">
        <v>7</v>
      </c>
      <c r="D29">
        <v>6.8833333330000004</v>
      </c>
      <c r="E29">
        <v>2.397230902</v>
      </c>
      <c r="F29">
        <v>0.55728582189999998</v>
      </c>
      <c r="J29">
        <f>D15/4</f>
        <v>0.625</v>
      </c>
      <c r="K29">
        <f t="shared" si="4"/>
        <v>-0.125</v>
      </c>
      <c r="M29">
        <v>4</v>
      </c>
      <c r="N29">
        <f>ABS(K32)</f>
        <v>9.5833333499999895E-2</v>
      </c>
      <c r="O29">
        <f>ABS(K33)</f>
        <v>0.13333333325000019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7.1666666670000003</v>
      </c>
      <c r="E30">
        <v>2.6845244770000001</v>
      </c>
      <c r="F30">
        <v>0.55725578600000003</v>
      </c>
      <c r="J30">
        <f>D16/4</f>
        <v>0.75</v>
      </c>
      <c r="K30">
        <f t="shared" si="4"/>
        <v>-0.10833333325000005</v>
      </c>
      <c r="M30">
        <v>5</v>
      </c>
      <c r="N30">
        <f>ABS(K34)</f>
        <v>9.9999999999999867E-2</v>
      </c>
      <c r="O30">
        <f>ABS(K35)</f>
        <v>0.13333333324999996</v>
      </c>
      <c r="P30">
        <f>P28-1</f>
        <v>9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7.6833333330000002</v>
      </c>
      <c r="E31">
        <v>5.3039330400000004</v>
      </c>
      <c r="F31">
        <v>0.54249613480000003</v>
      </c>
      <c r="J31">
        <f>D18/4</f>
        <v>0.85833333325000005</v>
      </c>
      <c r="K31">
        <f t="shared" si="4"/>
        <v>-0.13749999999999996</v>
      </c>
      <c r="M31">
        <v>6</v>
      </c>
      <c r="N31">
        <f>ABS(K36)</f>
        <v>0.10000000000000009</v>
      </c>
      <c r="O31">
        <f>ABS(K37)</f>
        <v>0.13333333349999998</v>
      </c>
      <c r="R31" s="6" t="s">
        <v>17</v>
      </c>
      <c r="S31" s="5">
        <f>SUM(N26:O36)</f>
        <v>2.21250000075</v>
      </c>
      <c r="T31" s="5">
        <f>SQRT((P26^2)*10)</f>
        <v>1.8604085572798249E-2</v>
      </c>
      <c r="V31" s="6" t="s">
        <v>14</v>
      </c>
      <c r="W31" s="5">
        <f>AVERAGE(N26:N36)</f>
        <v>0.10125000009999996</v>
      </c>
      <c r="X31" s="12">
        <f>SQRT(((P26)^2)/P28)</f>
        <v>1.8604085572798247E-3</v>
      </c>
    </row>
    <row r="32" spans="2:35" x14ac:dyDescent="0.25">
      <c r="B32" s="5" t="s">
        <v>55</v>
      </c>
      <c r="C32">
        <v>8</v>
      </c>
      <c r="D32">
        <v>7.8166666669999998</v>
      </c>
      <c r="E32">
        <v>4.964461064</v>
      </c>
      <c r="F32">
        <v>0.53812290490000003</v>
      </c>
      <c r="J32">
        <f>D19/4</f>
        <v>0.99583333325000001</v>
      </c>
      <c r="K32">
        <f t="shared" si="4"/>
        <v>-9.5833333499999895E-2</v>
      </c>
      <c r="M32">
        <v>7</v>
      </c>
      <c r="N32">
        <f>ABS(K38)</f>
        <v>0.10000000000000009</v>
      </c>
      <c r="O32">
        <f>ABS(K39)</f>
        <v>0.12916666649999997</v>
      </c>
      <c r="R32" s="6" t="s">
        <v>19</v>
      </c>
      <c r="S32" s="5">
        <f>H13/S31</f>
        <v>4.5197740097673087</v>
      </c>
      <c r="T32" s="5">
        <f>(H13/(S31^2))*T31</f>
        <v>3.8005090358832386E-2</v>
      </c>
      <c r="V32" s="6" t="s">
        <v>16</v>
      </c>
      <c r="W32" s="5">
        <f>AVERAGE(O26:O35)</f>
        <v>0.13333333330555558</v>
      </c>
      <c r="X32" s="12">
        <f>SQRT(((P26)^2)/P30)</f>
        <v>1.9610428064906916E-3</v>
      </c>
    </row>
    <row r="33" spans="2:42" x14ac:dyDescent="0.25">
      <c r="B33" s="9" t="s">
        <v>56</v>
      </c>
      <c r="C33">
        <v>8</v>
      </c>
      <c r="D33">
        <v>8.1</v>
      </c>
      <c r="E33">
        <v>5.2890592529999996</v>
      </c>
      <c r="F33">
        <v>0.53857344370000004</v>
      </c>
      <c r="J33">
        <f>D21/4</f>
        <v>1.0916666667499999</v>
      </c>
      <c r="K33">
        <f t="shared" si="4"/>
        <v>-0.13333333325000019</v>
      </c>
      <c r="M33">
        <v>8</v>
      </c>
      <c r="N33">
        <f>ABS(K40)</f>
        <v>0.10416666674999986</v>
      </c>
      <c r="O33">
        <f>ABS(K41)</f>
        <v>0.13333333324999996</v>
      </c>
      <c r="P33" s="3"/>
      <c r="Q33" s="3"/>
    </row>
    <row r="34" spans="2:42" x14ac:dyDescent="0.25">
      <c r="B34" s="8" t="s">
        <v>54</v>
      </c>
      <c r="C34">
        <v>9</v>
      </c>
      <c r="D34">
        <v>8.6333333329999995</v>
      </c>
      <c r="E34">
        <v>7.923341604</v>
      </c>
      <c r="F34">
        <v>0.52773648370000004</v>
      </c>
      <c r="J34">
        <f>D22/4</f>
        <v>1.2250000000000001</v>
      </c>
      <c r="K34">
        <f t="shared" si="4"/>
        <v>-9.9999999999999867E-2</v>
      </c>
      <c r="M34">
        <v>9</v>
      </c>
      <c r="N34">
        <f>ABS(K42)</f>
        <v>0.10000000000000009</v>
      </c>
      <c r="O34">
        <f>ABS(K43)</f>
        <v>0.13750000000000018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8.7333333329999991</v>
      </c>
      <c r="E35">
        <v>7.5424020360000004</v>
      </c>
      <c r="F35">
        <v>0.55640877300000002</v>
      </c>
      <c r="J35">
        <f>D24/4</f>
        <v>1.325</v>
      </c>
      <c r="K35">
        <f t="shared" si="4"/>
        <v>-0.13333333324999996</v>
      </c>
      <c r="M35">
        <v>10</v>
      </c>
      <c r="N35">
        <f>ABS(K44)</f>
        <v>0.10833333424999969</v>
      </c>
      <c r="P35" s="3"/>
      <c r="Q35" s="3"/>
    </row>
    <row r="36" spans="2:42" x14ac:dyDescent="0.25">
      <c r="B36" s="9" t="s">
        <v>56</v>
      </c>
      <c r="C36">
        <v>9</v>
      </c>
      <c r="D36">
        <v>9.0333333329999999</v>
      </c>
      <c r="E36">
        <v>7.8860369910000001</v>
      </c>
      <c r="F36">
        <v>0.52725590899999997</v>
      </c>
      <c r="J36">
        <f>D25/4</f>
        <v>1.4583333332499999</v>
      </c>
      <c r="K36">
        <f t="shared" si="4"/>
        <v>-0.10000000000000009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9.5833333330000006</v>
      </c>
      <c r="E37">
        <v>10.785037920000001</v>
      </c>
      <c r="F37">
        <v>0.5310224133</v>
      </c>
      <c r="J37">
        <f>D27/4</f>
        <v>1.55833333325</v>
      </c>
      <c r="K37">
        <f t="shared" si="4"/>
        <v>-0.13333333349999998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9.6999999999999993</v>
      </c>
      <c r="E38">
        <v>10.40424252</v>
      </c>
      <c r="F38">
        <v>0.54850331880000003</v>
      </c>
      <c r="J38">
        <f>D28/4</f>
        <v>1.69166666675</v>
      </c>
      <c r="K38">
        <f t="shared" si="4"/>
        <v>-0.10000000000000009</v>
      </c>
      <c r="Q38">
        <f>V15</f>
        <v>-1.8764416497531933</v>
      </c>
      <c r="R38">
        <f t="shared" ref="Q38:R47" si="5">W15</f>
        <v>1.5135286769358066E-2</v>
      </c>
      <c r="S38">
        <f>D13/4-D10/4</f>
        <v>0.24166666649999996</v>
      </c>
      <c r="T38">
        <f>$P$26</f>
        <v>5.8831284194720748E-3</v>
      </c>
      <c r="V38">
        <f>Q38/S38</f>
        <v>-7.7645861422646538</v>
      </c>
      <c r="W38">
        <f>SQRT(((1/S38)*R38)^2+((Q38/(S38^2))*T38)^2)</f>
        <v>0.19912627689364487</v>
      </c>
      <c r="Y38" s="6" t="s">
        <v>94</v>
      </c>
      <c r="Z38" s="6"/>
      <c r="AA38" s="5">
        <f>AVERAGE(V38:V47)</f>
        <v>-9.3039170124297179</v>
      </c>
      <c r="AB38" s="13">
        <f>SQRT(SUM(W38^2+W39^2+W40^2+W41^2+W42^2+W43^2+W44^2+W45^2+W46^2+W47^2)/(H13^2))</f>
        <v>7.1783106189547558E-2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10.016666669999999</v>
      </c>
      <c r="E39">
        <v>10.75897275</v>
      </c>
      <c r="F39">
        <v>0.52695554980000003</v>
      </c>
      <c r="J39">
        <f>D30/4</f>
        <v>1.7916666667500001</v>
      </c>
      <c r="K39">
        <f t="shared" si="4"/>
        <v>-0.12916666649999997</v>
      </c>
      <c r="Q39">
        <f t="shared" si="5"/>
        <v>-1.9208264931391321</v>
      </c>
      <c r="R39">
        <f t="shared" si="5"/>
        <v>1.2019572085249078E-2</v>
      </c>
      <c r="S39">
        <f>D16/4-D13/4</f>
        <v>0.21666666675000001</v>
      </c>
      <c r="T39">
        <f t="shared" ref="T39:T47" si="6">$P$26</f>
        <v>5.8831284194720748E-3</v>
      </c>
      <c r="V39">
        <f t="shared" ref="V39:V47" si="7">Q39/S39</f>
        <v>-8.8653530418477811</v>
      </c>
      <c r="W39">
        <f t="shared" ref="W39:W47" si="8">SQRT(((1/S39)*R39)^2+((Q39/(S39^2))*T39)^2)</f>
        <v>0.24702957594601277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1.9208333332500001</v>
      </c>
      <c r="K40">
        <f t="shared" si="4"/>
        <v>-0.10416666674999986</v>
      </c>
      <c r="Q40">
        <f t="shared" si="5"/>
        <v>-2.0850917024922042</v>
      </c>
      <c r="R40">
        <f t="shared" si="5"/>
        <v>8.7714571293508164E-3</v>
      </c>
      <c r="S40">
        <f>D19/4-D16/4</f>
        <v>0.24583333325000001</v>
      </c>
      <c r="T40">
        <f t="shared" si="6"/>
        <v>5.8831284194720748E-3</v>
      </c>
      <c r="V40">
        <f t="shared" si="7"/>
        <v>-8.4817289621654837</v>
      </c>
      <c r="W40">
        <f t="shared" si="8"/>
        <v>0.20609156271455001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/>
      <c r="J41">
        <f>D33/4</f>
        <v>2.0249999999999999</v>
      </c>
      <c r="K41">
        <f t="shared" si="4"/>
        <v>-0.13333333324999996</v>
      </c>
      <c r="Q41">
        <f t="shared" si="5"/>
        <v>-2.053848953291856</v>
      </c>
      <c r="R41">
        <f t="shared" si="5"/>
        <v>5.4483229583709861E-3</v>
      </c>
      <c r="S41">
        <f>D22/4-D19/4</f>
        <v>0.22916666675000008</v>
      </c>
      <c r="T41">
        <f t="shared" si="6"/>
        <v>5.8831284194720748E-3</v>
      </c>
      <c r="V41">
        <f t="shared" si="7"/>
        <v>-8.9622499747418232</v>
      </c>
      <c r="W41">
        <f t="shared" si="8"/>
        <v>0.2313024646981845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2.1583333332499999</v>
      </c>
      <c r="K42">
        <f t="shared" si="4"/>
        <v>-0.10000000000000009</v>
      </c>
      <c r="Q42">
        <f t="shared" si="5"/>
        <v>-2.1023558395874904</v>
      </c>
      <c r="R42">
        <f t="shared" si="5"/>
        <v>2.461154742166881E-3</v>
      </c>
      <c r="S42">
        <f>D25/4-D22/4</f>
        <v>0.23333333324999983</v>
      </c>
      <c r="T42">
        <f t="shared" si="6"/>
        <v>5.8831284194720748E-3</v>
      </c>
      <c r="V42">
        <f t="shared" si="7"/>
        <v>-9.0100964585928569</v>
      </c>
      <c r="W42">
        <f t="shared" si="8"/>
        <v>0.22741997069488254</v>
      </c>
      <c r="Y42" s="14" t="s">
        <v>96</v>
      </c>
      <c r="Z42" s="14"/>
      <c r="AA42" s="12">
        <f>ABS($X$17*100)</f>
        <v>217.4280266288722</v>
      </c>
      <c r="AB42" s="12">
        <f>$Y$17</f>
        <v>9.4939904943270609E-3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2.25833333325</v>
      </c>
      <c r="K43">
        <f t="shared" si="4"/>
        <v>-0.13750000000000018</v>
      </c>
      <c r="Q43">
        <f t="shared" si="5"/>
        <v>-2.1944550861497549</v>
      </c>
      <c r="R43">
        <f t="shared" si="5"/>
        <v>2.5728153807346409E-3</v>
      </c>
      <c r="S43">
        <f>D28/4-D25/4</f>
        <v>0.23333333350000007</v>
      </c>
      <c r="T43">
        <f t="shared" si="6"/>
        <v>5.8831284194720748E-3</v>
      </c>
      <c r="V43">
        <f t="shared" si="7"/>
        <v>-9.4048075053526556</v>
      </c>
      <c r="W43">
        <f t="shared" si="8"/>
        <v>0.2373834667660504</v>
      </c>
      <c r="Y43" s="14" t="s">
        <v>97</v>
      </c>
      <c r="Z43" s="14"/>
      <c r="AA43" s="12">
        <f>ABS($W$31)</f>
        <v>0.10125000009999996</v>
      </c>
      <c r="AB43" s="12">
        <f>$X$31</f>
        <v>1.8604085572798247E-3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2.3958333332500001</v>
      </c>
      <c r="K44">
        <f t="shared" si="4"/>
        <v>-0.10833333424999969</v>
      </c>
      <c r="Q44">
        <f t="shared" si="5"/>
        <v>-2.3519291106222289</v>
      </c>
      <c r="R44">
        <f t="shared" si="5"/>
        <v>5.9106531173165862E-3</v>
      </c>
      <c r="S44">
        <f>D31/4-D28/4</f>
        <v>0.22916666650000006</v>
      </c>
      <c r="T44">
        <f t="shared" si="6"/>
        <v>5.8831284194720748E-3</v>
      </c>
      <c r="V44">
        <f t="shared" si="7"/>
        <v>-10.26296339927006</v>
      </c>
      <c r="W44">
        <f t="shared" si="8"/>
        <v>0.26472850676136328</v>
      </c>
      <c r="Y44" s="14" t="s">
        <v>98</v>
      </c>
      <c r="Z44" s="14"/>
      <c r="AA44" s="12">
        <f>ABS($W$32)</f>
        <v>0.13333333330555558</v>
      </c>
      <c r="AB44" s="12">
        <f>$X$32</f>
        <v>1.9610428064906916E-3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2.5041666674999998</v>
      </c>
      <c r="Q45">
        <f t="shared" si="5"/>
        <v>-2.3617416573156342</v>
      </c>
      <c r="R45">
        <f t="shared" si="5"/>
        <v>9.6795406304399732E-3</v>
      </c>
      <c r="S45">
        <f>D34/4-D31/4</f>
        <v>0.23749999999999982</v>
      </c>
      <c r="T45">
        <f t="shared" si="6"/>
        <v>5.8831284194720748E-3</v>
      </c>
      <c r="V45">
        <f t="shared" si="7"/>
        <v>-9.9441753992237309</v>
      </c>
      <c r="W45">
        <f t="shared" si="8"/>
        <v>0.24967669253719418</v>
      </c>
      <c r="Y45" s="14" t="s">
        <v>99</v>
      </c>
      <c r="Z45" s="14"/>
      <c r="AA45" s="5">
        <f>ABS($S$31)</f>
        <v>2.21250000075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Q46">
        <f>V23</f>
        <v>-2.6218319042470055</v>
      </c>
      <c r="R46">
        <f t="shared" si="5"/>
        <v>1.377486874295286E-2</v>
      </c>
      <c r="S46">
        <f>D37/4-D34/4</f>
        <v>0.23750000000000027</v>
      </c>
      <c r="T46">
        <f t="shared" si="6"/>
        <v>5.8831284194720748E-3</v>
      </c>
      <c r="V46">
        <f t="shared" si="7"/>
        <v>-11.039292228408431</v>
      </c>
      <c r="W46">
        <f t="shared" si="8"/>
        <v>0.27953818885739184</v>
      </c>
      <c r="Y46" s="14" t="s">
        <v>100</v>
      </c>
      <c r="Z46" s="14"/>
      <c r="AA46" s="5">
        <f>ABS($S$32)</f>
        <v>4.5197740097673087</v>
      </c>
      <c r="AB46" s="5">
        <f>$T$32</f>
        <v>3.8005090358832386E-2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92</v>
      </c>
      <c r="Z47" s="14"/>
      <c r="AA47" s="5">
        <f>ABS($AA$38)</f>
        <v>9.3039170124297179</v>
      </c>
      <c r="AB47" s="5">
        <f>$AB$38</f>
        <v>7.1783106189547558E-2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2019-09-04T11:23:41Z</dcterms:modified>
</cp:coreProperties>
</file>