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354CDA2C-5388-4715-A06D-44B4053CCEF8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AA38" i="1" s="1"/>
  <c r="AA47" i="1" s="1"/>
  <c r="X31" i="1"/>
  <c r="AB43" i="1" s="1"/>
  <c r="S32" i="1"/>
  <c r="AA46" i="1" s="1"/>
  <c r="AA45" i="1"/>
  <c r="H13" i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0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4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3" i="1"/>
  <c r="AI24" i="1" s="1"/>
  <c r="AI27" i="1" s="1"/>
  <c r="AI28" i="1" s="1"/>
  <c r="U25" i="1" s="1"/>
  <c r="AI20" i="1"/>
  <c r="AH20" i="1"/>
  <c r="AB18" i="1"/>
  <c r="AB21" i="1" s="1"/>
  <c r="AB16" i="1"/>
  <c r="AA19" i="1"/>
  <c r="AA20" i="1" s="1"/>
  <c r="AH25" i="1" l="1"/>
  <c r="AI25" i="1" s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<sst xmlns="http://schemas.openxmlformats.org/spreadsheetml/2006/main" count="163" uniqueCount="101">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</sst>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22.354601150000001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11.17613755</v>
      </c>
      <c r="F4">
        <v>0.4413635507</v>
      </c>
      <c r="H4" s="11" t="s">
        <v>7</v>
      </c>
      <c r="I4" s="11"/>
      <c r="J4" s="11"/>
      <c r="K4" s="11"/>
      <c r="L4">
        <f>AA20</f>
        <v>11.58268923932191</v>
      </c>
      <c r="M4">
        <f>AB20</f>
        <v>0.10197990706719078</v>
      </c>
      <c r="P4" t="s">
        <v>13</v>
      </c>
    </row>
    <row r="5" spans="1:35" x14ac:dyDescent="0.25">
      <c r="D5">
        <v>0.05</v>
      </c>
      <c r="E5">
        <v>-11.178463600000001</v>
      </c>
      <c r="F5">
        <v>0.42889416190000001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22.354601150000001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1.3666666670000001</v>
      </c>
      <c r="E10">
        <v>-10.692339540000001</v>
      </c>
      <c r="F10">
        <v>0.47954568920000001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11.177300575</v>
      </c>
      <c r="AB10">
        <f>AB9</f>
        <v>0.01</v>
      </c>
      <c r="AE10" t="s">
        <v>65</v>
      </c>
      <c r="AH10">
        <f>L3</f>
        <v>22.354601150000001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1.516666667</v>
      </c>
      <c r="E11">
        <v>-10.92748954</v>
      </c>
      <c r="F11">
        <v>0.4868038757</v>
      </c>
      <c r="G11" t="s">
        <v>57</v>
      </c>
      <c r="H11">
        <f>M3</f>
        <v>0.01</v>
      </c>
      <c r="K11">
        <f>ABS(E11-E14)</f>
        <v>1.8031771219999992</v>
      </c>
      <c r="L11">
        <f>SQRT((H11^2)+(H11^2))</f>
        <v>1.4142135623730951E-2</v>
      </c>
      <c r="N11">
        <f>($L$4-$L$5)*(E11/$L$4)</f>
        <v>-10.351995500431842</v>
      </c>
      <c r="O11">
        <f>SQRT(((E11/$L$4)*$M$4)^2+((E11/$L$4)*$M$5)^2+(($L$4-$L$5)*$H$11)^2+(((($L$5-$L$4)*E11)/($L$4^2))*$M$4)^2)</f>
        <v>0.17205772118827573</v>
      </c>
      <c r="Q11">
        <f>N11-N12</f>
        <v>-1.7082131614125178</v>
      </c>
      <c r="R11">
        <f>SQRT((O11^2)+(O12^2))</f>
        <v>0.23214098980949932</v>
      </c>
      <c r="T11" s="5">
        <f>ABS(AVERAGE(Q11:Q20))</f>
        <v>2.0524142974923238</v>
      </c>
      <c r="U11" s="5">
        <f>SQRT(((R11^2)+(R12^2)+(R13^2)+(R14^2)+(R15^2)+(R16^2)+(R17^2)+(R18^2)+(R19^2)+(R20^2))/($H$13-1))</f>
        <v>0.18947682360429277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1.8</v>
      </c>
      <c r="E12">
        <v>-10.682690750000001</v>
      </c>
      <c r="F12">
        <v>0.5044864899</v>
      </c>
      <c r="G12" t="s">
        <v>58</v>
      </c>
      <c r="H12">
        <f>L6</f>
        <v>4.1599999999999996E-3</v>
      </c>
      <c r="K12">
        <f>ABS(E14-E17)</f>
        <v>1.8494015750000008</v>
      </c>
      <c r="L12" s="1"/>
      <c r="N12">
        <f>($L$4-$L$5)*(E14/$L$4)</f>
        <v>-8.6437823390193245</v>
      </c>
      <c r="O12">
        <f>SQRT(((E14/$L$4)*$M$4)^2+((E14/$L$4)*$M$5)^2+(($L$4-$L$5)*$H$11)^2+(((($L$5-$L$4)*E14)/($L$4^2))*$M$4)^2)</f>
        <v>0.15583831277715904</v>
      </c>
      <c r="Q12">
        <f t="shared" ref="Q12:Q19" si="0">N12-N13</f>
        <v>-1.7520032128890586</v>
      </c>
      <c r="R12">
        <f t="shared" ref="R12:R19" si="1">SQRT((O12^2)+(O13^2))</f>
        <v>0.21002414728549212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2.3166666669999998</v>
      </c>
      <c r="E13">
        <v>-8.8409736330000008</v>
      </c>
      <c r="F13">
        <v>0.48840465570000002</v>
      </c>
      <c r="G13" t="s">
        <v>39</v>
      </c>
      <c r="H13" s="4">
        <f>C42</f>
        <v>11</v>
      </c>
      <c r="K13">
        <f>ABS(E17-E20)</f>
        <v>1.9846473269999994</v>
      </c>
      <c r="L13" s="1"/>
      <c r="N13">
        <f>($L$4-$L$5)*(E17/$L$4)</f>
        <v>-6.8917791261302659</v>
      </c>
      <c r="O13">
        <f>SQRT(((E17/$L$4)*$M$4)^2+((E17/$L$4)*$M$5)^2+(($L$4-$L$5)*$H$11)^2+(((($L$5-$L$4)*E17)/($L$4^2))*$M$4)^2)</f>
        <v>0.1407997255457781</v>
      </c>
      <c r="Q13">
        <f t="shared" si="0"/>
        <v>-1.8801262745521772</v>
      </c>
      <c r="R13">
        <f t="shared" si="1"/>
        <v>0.18968687160941738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2.4333333330000002</v>
      </c>
      <c r="E14">
        <v>-9.1243124180000006</v>
      </c>
      <c r="F14">
        <v>0.496886616</v>
      </c>
      <c r="K14">
        <f>ABS(E20-E23)</f>
        <v>2.1042545780000004</v>
      </c>
      <c r="L14" s="1"/>
      <c r="N14">
        <f>($L$4-$L$5)*(E20/$L$4)</f>
        <v>-5.0116528515780887</v>
      </c>
      <c r="O14">
        <f>SQRT(((E20/$L$4)*$M$4)^2+((E20/$L$4)*$M$5)^2+(($L$4-$L$5)*$H$11)^2+(((($L$5-$L$4)*E20)/($L$4^2))*$M$4)^2)</f>
        <v>0.12710840470716778</v>
      </c>
      <c r="Q14">
        <f t="shared" si="0"/>
        <v>-1.9934344337262209</v>
      </c>
      <c r="R14">
        <f t="shared" si="1"/>
        <v>0.17230665699322897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1.1773005750000003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2.6833333330000002</v>
      </c>
      <c r="E15">
        <v>-8.8481283499999996</v>
      </c>
      <c r="F15">
        <v>0.50002751700000003</v>
      </c>
      <c r="K15">
        <f>ABS(E26-E23)</f>
        <v>2.0387726110000002</v>
      </c>
      <c r="L15" s="1"/>
      <c r="N15">
        <f>($L$4-$L$5)*(E23/$L$4)</f>
        <v>-3.0182184178518678</v>
      </c>
      <c r="O15">
        <f>SQRT(((E23/$L$4)*$M$4)^2+((E23/$L$4)*$M$5)^2+(($L$4-$L$5)*$H$11)^2+(((($L$5-$L$4)*E23)/($L$4^2))*$M$4)^2)</f>
        <v>0.11633158426231936</v>
      </c>
      <c r="Q15">
        <f t="shared" si="0"/>
        <v>-1.9314010613526227</v>
      </c>
      <c r="R15">
        <f t="shared" si="1"/>
        <v>0.16051984117034887</v>
      </c>
      <c r="T15">
        <f>E11*$AH$28</f>
        <v>-10.040902516991979</v>
      </c>
      <c r="U15">
        <f>(SQRT(($M$3/E11)^2+($AI$28/$AH$28^2)))/100*T15</f>
        <v>-1.1927267662202048E-2</v>
      </c>
      <c r="V15">
        <f>T15-T16</f>
        <v>-1.6568787951337764</v>
      </c>
      <c r="W15">
        <f>SQRT(U15^2+U16^2)</f>
        <v>1.5538540035921995E-2</v>
      </c>
      <c r="Z15" t="s">
        <v>26</v>
      </c>
      <c r="AA15">
        <f>AA14/AA13</f>
        <v>0.9650004713114757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3.2</v>
      </c>
      <c r="E16">
        <v>-7.0035675680000002</v>
      </c>
      <c r="F16">
        <v>0.50227800359999997</v>
      </c>
      <c r="K16">
        <f>ABS(E29-E26)</f>
        <v>2.1348413430999997</v>
      </c>
      <c r="L16" s="1"/>
      <c r="N16">
        <f>($L$4-$L$5)*(E26/$L$4)</f>
        <v>-1.0868173564992452</v>
      </c>
      <c r="O16">
        <f>SQRT(((E26/$L$4)*$M$4)^2+((E26/$L$4)*$M$5)^2+(($L$4-$L$5)*$H$11)^2+(((($L$5-$L$4)*E26)/($L$4^2))*$M$4)^2)</f>
        <v>0.11060552387820835</v>
      </c>
      <c r="Q16">
        <f t="shared" si="0"/>
        <v>-2.0224103529919342</v>
      </c>
      <c r="R16">
        <f t="shared" si="1"/>
        <v>0.15625952074424665</v>
      </c>
      <c r="T16">
        <f>E14*$AH$28</f>
        <v>-8.3840237218582025</v>
      </c>
      <c r="U16">
        <f>(SQRT(($M$3/E14)^2+($AI$28/$AH$28^2)))/100*T16</f>
        <v>-9.9592425697007676E-3</v>
      </c>
      <c r="V16">
        <f t="shared" ref="V16:V23" si="2">T16-T17</f>
        <v>-1.6993528899178836</v>
      </c>
      <c r="W16">
        <f t="shared" ref="W16:W23" si="3">SQRT(U16^2+U17^2)</f>
        <v>1.2737459221123199E-2</v>
      </c>
      <c r="X16" s="6" t="s">
        <v>83</v>
      </c>
      <c r="Y16" s="6" t="s">
        <v>84</v>
      </c>
      <c r="Z16" t="s">
        <v>27</v>
      </c>
      <c r="AA16">
        <f>ATAN(AA14/AA13)</f>
        <v>0.76758858588057866</v>
      </c>
      <c r="AB16">
        <f>(ABS(1/(1+AA15)))*AB15</f>
        <v>4.1713584455299263E-3</v>
      </c>
      <c r="AG16" t="s">
        <v>69</v>
      </c>
      <c r="AH16">
        <f>AH10/2</f>
        <v>11.177300575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3.3166666669999998</v>
      </c>
      <c r="E17">
        <v>-7.2749108429999998</v>
      </c>
      <c r="F17">
        <v>0.4851470806</v>
      </c>
      <c r="K17">
        <f>ABS(E32-E29)</f>
        <v>2.2755400979</v>
      </c>
      <c r="L17" s="1"/>
      <c r="N17">
        <f>($L$4-$L$5)*(E29/$L$4)</f>
        <v>0.93559299649268923</v>
      </c>
      <c r="O17">
        <f>SQRT(((E29/$L$4)*$M$4)^2+((E29/$L$4)*$M$5)^2+(($L$4-$L$5)*$H$11)^2+(((($L$5-$L$4)*E29)/($L$4^2))*$M$4)^2)</f>
        <v>0.11037869319234003</v>
      </c>
      <c r="Q17">
        <f t="shared" si="0"/>
        <v>-2.1556992361589602</v>
      </c>
      <c r="R17">
        <f t="shared" si="1"/>
        <v>0.16059160817866916</v>
      </c>
      <c r="T17">
        <f>E17*$AH$28</f>
        <v>-6.684670831940319</v>
      </c>
      <c r="U17">
        <f>(SQRT(($M$3/E17)^2+($AI$28/$AH$28^2)))/100*T17</f>
        <v>-7.9408031613707984E-3</v>
      </c>
      <c r="V17">
        <f t="shared" si="2"/>
        <v>-1.8236256615090474</v>
      </c>
      <c r="W17">
        <f t="shared" si="3"/>
        <v>9.8186115905864509E-3</v>
      </c>
      <c r="X17" s="5">
        <f>ABS(AVERAGE(V15:V24))</f>
        <v>1.9907361710832767</v>
      </c>
      <c r="Y17" s="5">
        <f>SQRT(((W15^2)+(W16^2)+(W17^2)+(W18^2)+(W19^2)+(W20^2)+(W21^2)+(W22^2)+(W23^2)+(W24^2))/($H$13-1))</f>
        <v>9.7857090457928331E-3</v>
      </c>
      <c r="Z17" t="s">
        <v>28</v>
      </c>
      <c r="AA17">
        <f>SQRT((AA14^2)+(AA13^2))</f>
        <v>1.6954163629903218</v>
      </c>
      <c r="AB17">
        <f>SQRT(((ABS(AA13*(AA13^2+AA14^2)))*AB13)^2+((ABS(AA14*(AA13^2+AA14^2)))*AB14)^2)</f>
        <v>3.3840759136590445E-2</v>
      </c>
      <c r="AG17" t="s">
        <v>70</v>
      </c>
      <c r="AH17">
        <f>(AH16)-AH15</f>
        <v>1.1773005750000003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3.6</v>
      </c>
      <c r="E18">
        <v>-7.0105891969999998</v>
      </c>
      <c r="F18">
        <v>0.50219815020000003</v>
      </c>
      <c r="K18">
        <f>ABS(E35-E32)</f>
        <v>2.4649377510000003</v>
      </c>
      <c r="N18">
        <f>($L$4-$L$5)*(E32/$L$4)</f>
        <v>3.0912922326516497</v>
      </c>
      <c r="O18">
        <f>SQRT(((E32/$L$4)*$M$4)^2+((E32/$L$4)*$M$5)^2+(($L$4-$L$5)*$H$11)^2+(((($L$5-$L$4)*E32)/($L$4^2))*$M$4)^2)</f>
        <v>0.11664565446926202</v>
      </c>
      <c r="Q18">
        <f t="shared" si="0"/>
        <v>-2.3351222999383068</v>
      </c>
      <c r="R18">
        <f t="shared" si="1"/>
        <v>0.17456322037820463</v>
      </c>
      <c r="T18">
        <f>E20*$AH$28</f>
        <v>-4.8610451704312716</v>
      </c>
      <c r="U18">
        <f>(SQRT(($M$3/E20)^2+($AI$28/$AH$28^2)))/100*T18</f>
        <v>-5.7748401466328177E-3</v>
      </c>
      <c r="V18">
        <f t="shared" si="2"/>
        <v>-1.93352874063992</v>
      </c>
      <c r="W18">
        <f t="shared" si="3"/>
        <v>6.741626927597803E-3</v>
      </c>
      <c r="Z18" t="s">
        <v>29</v>
      </c>
      <c r="AA18">
        <f>AA17/AA14</f>
        <v>1.4400879426991884</v>
      </c>
      <c r="AB18">
        <f>(((AB17/AA17)*100+(AB14/AA14)*100)/100)*AA18</f>
        <v>4.0976484330335371E-2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4.0666666669999998</v>
      </c>
      <c r="E19">
        <v>-5.0187605340000001</v>
      </c>
      <c r="F19">
        <v>0.52250935909999996</v>
      </c>
      <c r="K19">
        <f>ABS(E38-E35)</f>
        <v>2.2987325850000007</v>
      </c>
      <c r="N19">
        <f>($L$4-$L$5)*(E35/$L$4)</f>
        <v>5.4264145325899564</v>
      </c>
      <c r="O19">
        <f>SQRT(((E35/$L$4)*$M$4)^2+((E35/$L$4)*$M$5)^2+(($L$4-$L$5)*$H$11)^2+(((($L$5-$L$4)*E35)/($L$4^2))*$M$4)^2)</f>
        <v>0.12986958536257506</v>
      </c>
      <c r="Q19">
        <f t="shared" si="0"/>
        <v>-2.1776702955888689</v>
      </c>
      <c r="R19">
        <f t="shared" si="1"/>
        <v>0.19591577826784037</v>
      </c>
      <c r="T19">
        <f>E23*$AH$28</f>
        <v>-2.9275164297913516</v>
      </c>
      <c r="U19">
        <f>(SQRT(($M$3/E23)^2+($AI$28/$AH$28^2)))/100*T19</f>
        <v>-3.4786139354273916E-3</v>
      </c>
      <c r="V19">
        <f t="shared" si="2"/>
        <v>-1.8733595641002285</v>
      </c>
      <c r="W19">
        <f t="shared" si="3"/>
        <v>3.6982574395340215E-3</v>
      </c>
      <c r="Z19" t="s">
        <v>30</v>
      </c>
      <c r="AA19">
        <f>1/AA15</f>
        <v>1.0362689239321909</v>
      </c>
      <c r="AB19">
        <f>AB15</f>
        <v>8.1967213114754103E-3</v>
      </c>
      <c r="AG19" t="s">
        <v>72</v>
      </c>
      <c r="AH19">
        <f>AH17/AH18</f>
        <v>0.49054190625000016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4.1833333330000002</v>
      </c>
      <c r="E20">
        <v>-5.2902635160000004</v>
      </c>
      <c r="F20">
        <v>0.51942169370000002</v>
      </c>
      <c r="K20">
        <f>ABS(E41-E38)</f>
        <v>2.7108278499999994</v>
      </c>
      <c r="N20">
        <f>($L$4-$L$5)*(E38/$L$4)</f>
        <v>7.6040848281788254</v>
      </c>
      <c r="O20">
        <f>SQRT(((E38/$L$4)*$M$4)^2+((E38/$L$4)*$M$5)^2+(($L$4-$L$5)*$H$11)^2+(((($L$5-$L$4)*E38)/($L$4^2))*$M$4)^2)</f>
        <v>0.14668634214556728</v>
      </c>
      <c r="Q20">
        <f t="shared" ref="Q20" si="4">N20-N21</f>
        <v>-2.5680626463125691</v>
      </c>
      <c r="R20">
        <f t="shared" ref="R20" si="5">SQRT((O20^2)+(O21^2))</f>
        <v>0.22475711334850051</v>
      </c>
      <c r="T20">
        <f>E26*$AH$28</f>
        <v>-1.0541568656911231</v>
      </c>
      <c r="U20">
        <f>(SQRT(($M$3/E26)^2+($AI$28/$AH$28^2)))/100*T20</f>
        <v>-1.255529042801915E-3</v>
      </c>
      <c r="V20">
        <f t="shared" si="2"/>
        <v>-1.9616338900939663</v>
      </c>
      <c r="W20">
        <f t="shared" si="3"/>
        <v>1.6573266389759062E-3</v>
      </c>
      <c r="Z20" t="s">
        <v>31</v>
      </c>
      <c r="AA20">
        <f>AA10*AA19</f>
        <v>11.58268923932191</v>
      </c>
      <c r="AB20">
        <f>(((AB10/AA10)*100+(AB19/AA19)*100)/100)*AA20</f>
        <v>0.10197990706719078</v>
      </c>
      <c r="AG20" t="s">
        <v>73</v>
      </c>
      <c r="AH20">
        <f>ATAN(AH19)</f>
        <v>0.45605254556322861</v>
      </c>
      <c r="AI20">
        <f>(ABS(1/(1+AH19)))*AI19</f>
        <v>2.7954039059186406E-3</v>
      </c>
    </row>
    <row r="21" spans="2:35" x14ac:dyDescent="0.25">
      <c r="B21" s="9" t="s">
        <v>56</v>
      </c>
      <c r="C21">
        <v>4</v>
      </c>
      <c r="D21">
        <v>4.4666666670000001</v>
      </c>
      <c r="E21">
        <v>-4.9952752509999998</v>
      </c>
      <c r="F21">
        <v>0.51575390830000001</v>
      </c>
      <c r="N21">
        <f>($L$4-$L$5)*(E41/$L$4)</f>
        <v>10.172147474491394</v>
      </c>
      <c r="O21">
        <f>SQRT(((E41/$L$4)*$M$4)^2+((E41/$L$4)*$M$5)^2+(($L$4-$L$5)*$H$11)^2+(((($L$5-$L$4)*E41)/($L$4^2))*$M$4)^2)</f>
        <v>0.17029056647009042</v>
      </c>
      <c r="T21">
        <f>E29*$AH$28</f>
        <v>0.90747702440284317</v>
      </c>
      <c r="U21">
        <f>(SQRT(($M$3/E29)^2+($AI$28/$AH$28^2)))/100*T21</f>
        <v>1.0818402890168588E-3</v>
      </c>
      <c r="V21">
        <f t="shared" si="2"/>
        <v>-2.090917242508775</v>
      </c>
      <c r="W21">
        <f t="shared" si="3"/>
        <v>3.7234061283790672E-3</v>
      </c>
      <c r="Z21" t="s">
        <v>32</v>
      </c>
      <c r="AA21">
        <f>AA10*AA18</f>
        <v>16.096295789982207</v>
      </c>
      <c r="AB21">
        <f>(((AB10/AA10)*100+(AB18/AA18)*100)/100)*AA21</f>
        <v>0.47240736129392802</v>
      </c>
    </row>
    <row r="22" spans="2:35" x14ac:dyDescent="0.25">
      <c r="B22" s="8" t="s">
        <v>54</v>
      </c>
      <c r="C22">
        <v>5</v>
      </c>
      <c r="D22">
        <v>5.0333333329999999</v>
      </c>
      <c r="E22">
        <v>-2.902616917</v>
      </c>
      <c r="F22">
        <v>0.52082588220000003</v>
      </c>
      <c r="T22">
        <f>E32*$AH$28</f>
        <v>2.9983942669116184</v>
      </c>
      <c r="U22">
        <f>(SQRT(($M$3/E32)^2+($AI$28/$AH$28^2)))/100*T22</f>
        <v>3.562776275029168E-3</v>
      </c>
      <c r="V22">
        <f t="shared" si="2"/>
        <v>-2.2649483742488625</v>
      </c>
      <c r="W22">
        <f t="shared" si="3"/>
        <v>7.1964548240550895E-3</v>
      </c>
      <c r="AE22">
        <v>2</v>
      </c>
      <c r="AG22" t="s">
        <v>74</v>
      </c>
      <c r="AH22">
        <f>AH18/AH17</f>
        <v>2.038561817571523</v>
      </c>
      <c r="AI22">
        <f>SQRT((AI17*(AH18/(AH17^2)))^2)</f>
        <v>1.7315559516918801E-2</v>
      </c>
    </row>
    <row r="23" spans="2:35" x14ac:dyDescent="0.25">
      <c r="B23" s="5" t="s">
        <v>55</v>
      </c>
      <c r="C23">
        <v>5</v>
      </c>
      <c r="D23">
        <v>5.15</v>
      </c>
      <c r="E23">
        <v>-3.1860089380000001</v>
      </c>
      <c r="F23">
        <v>0.53398892840000001</v>
      </c>
      <c r="T23">
        <f>E35*$AH$28</f>
        <v>5.2633426411604809</v>
      </c>
      <c r="U23">
        <f>(SQRT(($M$3/E35)^2+($AI$28/$AH$28^2)))/100*T23</f>
        <v>6.2526464196174603E-3</v>
      </c>
      <c r="V23">
        <f t="shared" si="2"/>
        <v>-2.1122280386660508</v>
      </c>
      <c r="W23">
        <f t="shared" si="3"/>
        <v>1.0763744161203565E-2</v>
      </c>
      <c r="AA23" t="s">
        <v>11</v>
      </c>
      <c r="AB23" t="s">
        <v>4</v>
      </c>
      <c r="AG23" t="s">
        <v>31</v>
      </c>
      <c r="AH23">
        <f>AH22*AH16</f>
        <v>22.785618175715229</v>
      </c>
      <c r="AI23">
        <f>((SQRT((((AI19/AH19)*100)^2)+(((AI16/AH16)*100)^2)))/100)*AH23</f>
        <v>0.19461185650268947</v>
      </c>
    </row>
    <row r="24" spans="2:35" x14ac:dyDescent="0.25">
      <c r="B24" s="9" t="s">
        <v>56</v>
      </c>
      <c r="C24">
        <v>5</v>
      </c>
      <c r="D24">
        <v>5.4333333330000002</v>
      </c>
      <c r="E24">
        <v>-2.8955420520000001</v>
      </c>
      <c r="F24">
        <v>0.51622464970000004</v>
      </c>
      <c r="T24">
        <f>E38*$AH$28</f>
        <v>7.3755706798265317</v>
      </c>
      <c r="U24">
        <f>(SQRT(($M$3/E38)^2+($AI$28/$AH$28^2)))/100*T24</f>
        <v>8.7614268883035706E-3</v>
      </c>
      <c r="V24">
        <f>T24-T25</f>
        <v>-2.4908885140142578</v>
      </c>
      <c r="W24">
        <f>SQRT(U24^2+U25^2)</f>
        <v>1.4632925577511526E-2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22.185618175715227</v>
      </c>
      <c r="AI24">
        <f>AI23</f>
        <v>0.19461185650268947</v>
      </c>
    </row>
    <row r="25" spans="2:35" x14ac:dyDescent="0.25">
      <c r="B25" s="8" t="s">
        <v>54</v>
      </c>
      <c r="C25">
        <v>6</v>
      </c>
      <c r="D25">
        <v>5.9333333330000002</v>
      </c>
      <c r="E25">
        <v>-0.9108681072</v>
      </c>
      <c r="F25">
        <v>0.54815871989999998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9.8664591938407895</v>
      </c>
      <c r="U25">
        <f>(SQRT(($M$3/E41)^2+($AI$28/$AH$28^2)))/100*T25</f>
        <v>1.1720064412702784E-2</v>
      </c>
      <c r="Z25" t="s">
        <v>34</v>
      </c>
      <c r="AA25">
        <f>AA20-AA24</f>
        <v>10.972689239321911</v>
      </c>
      <c r="AB25">
        <f>SQRT((AB20^2)+(AB24^2))</f>
        <v>0.10197990706719078</v>
      </c>
      <c r="AG25" t="s">
        <v>76</v>
      </c>
      <c r="AH25">
        <f>AH22*AH24</f>
        <v>45.226754112233849</v>
      </c>
      <c r="AI25">
        <f>((SQRT((((AI22/AH22)*100)^2)+(((AI24/AH24)*100)^2)))/100)*AH25</f>
        <v>0.55224041632357668</v>
      </c>
    </row>
    <row r="26" spans="2:35" x14ac:dyDescent="0.25">
      <c r="B26" s="5" t="s">
        <v>55</v>
      </c>
      <c r="C26">
        <v>6</v>
      </c>
      <c r="D26">
        <v>6.0666666669999998</v>
      </c>
      <c r="E26">
        <v>-1.1472363269999999</v>
      </c>
      <c r="F26">
        <v>0.54312977870000001</v>
      </c>
      <c r="J26">
        <f>D10/4</f>
        <v>0.34166666675000001</v>
      </c>
      <c r="K26">
        <f>J26-J27</f>
        <v>-0.10833333325</v>
      </c>
      <c r="M26">
        <v>1</v>
      </c>
      <c r="N26">
        <f>ABS(K26)</f>
        <v>0.10833333325</v>
      </c>
      <c r="O26">
        <f>ABS(K27)</f>
        <v>0.12916666674999994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6.3333333329999997</v>
      </c>
      <c r="E27">
        <v>-0.90384647839999999</v>
      </c>
      <c r="F27">
        <v>0.54823857330000003</v>
      </c>
      <c r="J27">
        <f>D12/4</f>
        <v>0.45</v>
      </c>
      <c r="K27">
        <f t="shared" ref="K27:K46" si="6">J27-J28</f>
        <v>-0.12916666674999994</v>
      </c>
      <c r="M27">
        <v>2</v>
      </c>
      <c r="N27">
        <f>ABS(K28)</f>
        <v>9.1666666500000105E-2</v>
      </c>
      <c r="O27">
        <f>ABS(K29)</f>
        <v>0.12916666674999999</v>
      </c>
      <c r="P27" t="s">
        <v>85</v>
      </c>
      <c r="AE27">
        <v>3</v>
      </c>
      <c r="AG27" t="s">
        <v>77</v>
      </c>
      <c r="AH27">
        <f>AH24-((3/2)*AH9)</f>
        <v>20.385618175715226</v>
      </c>
      <c r="AI27">
        <f>AI24</f>
        <v>0.19461185650268947</v>
      </c>
    </row>
    <row r="28" spans="2:35" x14ac:dyDescent="0.25">
      <c r="B28" s="8" t="s">
        <v>54</v>
      </c>
      <c r="C28">
        <v>7</v>
      </c>
      <c r="D28">
        <v>6.8333333329999997</v>
      </c>
      <c r="E28">
        <v>1.25469309</v>
      </c>
      <c r="F28">
        <v>0.52362878749999997</v>
      </c>
      <c r="J28">
        <f>D13/4</f>
        <v>0.57916666674999995</v>
      </c>
      <c r="K28">
        <f t="shared" si="6"/>
        <v>-9.1666666500000105E-2</v>
      </c>
      <c r="M28">
        <v>3</v>
      </c>
      <c r="N28">
        <f>ABS(K30)</f>
        <v>9.9999999999999978E-2</v>
      </c>
      <c r="O28">
        <f>ABS(K31)</f>
        <v>0.11666666674999993</v>
      </c>
      <c r="P28">
        <f>H13</f>
        <v>11</v>
      </c>
      <c r="AG28" t="s">
        <v>78</v>
      </c>
      <c r="AH28">
        <f>AH27/AH24</f>
        <v>0.91886635811796702</v>
      </c>
      <c r="AI28">
        <f>SQRT((AI27/AH24)^2+((AH27*AI24/(AH24^2))^2))</f>
        <v>1.191284128605348E-2</v>
      </c>
    </row>
    <row r="29" spans="2:35" x14ac:dyDescent="0.25">
      <c r="B29" s="5" t="s">
        <v>55</v>
      </c>
      <c r="C29">
        <v>7</v>
      </c>
      <c r="D29">
        <v>6.95</v>
      </c>
      <c r="E29">
        <v>0.98760501609999995</v>
      </c>
      <c r="F29">
        <v>0.54399978719999997</v>
      </c>
      <c r="J29">
        <f>D15/4</f>
        <v>0.67083333325000005</v>
      </c>
      <c r="K29">
        <f t="shared" si="6"/>
        <v>-0.12916666674999999</v>
      </c>
      <c r="M29">
        <v>4</v>
      </c>
      <c r="N29">
        <f>ABS(K32)</f>
        <v>0.10000000000000009</v>
      </c>
      <c r="O29">
        <f>ABS(K33)</f>
        <v>0.14166666649999993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7.2166666670000001</v>
      </c>
      <c r="E30">
        <v>1.224399121</v>
      </c>
      <c r="F30">
        <v>0.51158004130000001</v>
      </c>
      <c r="J30">
        <f>D16/4</f>
        <v>0.8</v>
      </c>
      <c r="K30">
        <f t="shared" si="6"/>
        <v>-9.9999999999999978E-2</v>
      </c>
      <c r="M30">
        <v>5</v>
      </c>
      <c r="N30">
        <f>ABS(K34)</f>
        <v>0.10000000000000009</v>
      </c>
      <c r="O30">
        <f>ABS(K35)</f>
        <v>0.125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7.7833333329999999</v>
      </c>
      <c r="E31">
        <v>3.5299670089999999</v>
      </c>
      <c r="F31">
        <v>0.52609586419999999</v>
      </c>
      <c r="J31">
        <f>D18/4</f>
        <v>0.9</v>
      </c>
      <c r="K31">
        <f t="shared" si="6"/>
        <v>-0.11666666674999993</v>
      </c>
      <c r="M31">
        <v>6</v>
      </c>
      <c r="N31">
        <f>ABS(K36)</f>
        <v>9.9999999999999867E-2</v>
      </c>
      <c r="O31">
        <f>ABS(K37)</f>
        <v>0.125</v>
      </c>
      <c r="R31" s="6" t="s">
        <v>17</v>
      </c>
      <c r="S31" s="5">
        <f>SUM(N26:O36)</f>
        <v>2.3958333332499997</v>
      </c>
      <c r="T31" s="5">
        <f>SQRT((P26^2)*10)</f>
        <v>1.8604085572798249E-2</v>
      </c>
      <c r="V31" s="6" t="s">
        <v>14</v>
      </c>
      <c r="W31" s="5">
        <f>AVERAGE(N26:N36)</f>
        <v>9.9999999999999992E-2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7.8833333330000004</v>
      </c>
      <c r="E32">
        <v>3.2631451139999998</v>
      </c>
      <c r="F32">
        <v>0.52306143449999998</v>
      </c>
      <c r="J32">
        <f>D19/4</f>
        <v>1.0166666667499999</v>
      </c>
      <c r="K32">
        <f t="shared" si="6"/>
        <v>-0.10000000000000009</v>
      </c>
      <c r="M32">
        <v>7</v>
      </c>
      <c r="N32">
        <f>ABS(K38)</f>
        <v>9.5833333500000117E-2</v>
      </c>
      <c r="O32">
        <f>ABS(K39)</f>
        <v>0.14166666649999993</v>
      </c>
      <c r="R32" s="6" t="s">
        <v>19</v>
      </c>
      <c r="S32" s="5">
        <f>H13/S31</f>
        <v>4.5913043479857851</v>
      </c>
      <c r="T32" s="5">
        <f>(H13/(S31^2))*T31</f>
        <v>3.565232096709256E-2</v>
      </c>
      <c r="V32" s="6" t="s">
        <v>16</v>
      </c>
      <c r="W32" s="5">
        <f>AVERAGE(O26:O35)</f>
        <v>0.12958333332499999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8.1999999999999993</v>
      </c>
      <c r="E33">
        <v>3.5511117489999999</v>
      </c>
      <c r="F33">
        <v>0.51931379560000002</v>
      </c>
      <c r="J33">
        <f>D21/4</f>
        <v>1.11666666675</v>
      </c>
      <c r="K33">
        <f t="shared" si="6"/>
        <v>-0.14166666649999993</v>
      </c>
      <c r="M33">
        <v>8</v>
      </c>
      <c r="N33">
        <f>ABS(K40)</f>
        <v>0.10416666674999986</v>
      </c>
      <c r="O33">
        <f>ABS(K41)</f>
        <v>0.13333333324999996</v>
      </c>
      <c r="P33" s="3"/>
      <c r="Q33" s="3"/>
    </row>
    <row r="34" spans="2:42" x14ac:dyDescent="0.25">
      <c r="B34" s="8" t="s">
        <v>54</v>
      </c>
      <c r="C34">
        <v>9</v>
      </c>
      <c r="D34">
        <v>8.7333333329999991</v>
      </c>
      <c r="E34">
        <v>6.0207838220000003</v>
      </c>
      <c r="F34">
        <v>0.5122874355</v>
      </c>
      <c r="J34">
        <f>D22/4</f>
        <v>1.25833333325</v>
      </c>
      <c r="K34">
        <f t="shared" si="6"/>
        <v>-0.10000000000000009</v>
      </c>
      <c r="M34">
        <v>9</v>
      </c>
      <c r="N34">
        <f>ABS(K42)</f>
        <v>9.1666666750000125E-2</v>
      </c>
      <c r="O34">
        <f>ABS(K43)</f>
        <v>0.12916666675000021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8.85</v>
      </c>
      <c r="E35">
        <v>5.7280828650000002</v>
      </c>
      <c r="F35">
        <v>0.52066292459999997</v>
      </c>
      <c r="J35">
        <f>D24/4</f>
        <v>1.3583333332500001</v>
      </c>
      <c r="K35">
        <f t="shared" si="6"/>
        <v>-0.125</v>
      </c>
      <c r="M35">
        <v>10</v>
      </c>
      <c r="N35">
        <f>ABS(K44)</f>
        <v>0.10000000074999971</v>
      </c>
      <c r="O35">
        <f>ABS(K45)</f>
        <v>0.125</v>
      </c>
      <c r="P35" s="3"/>
      <c r="Q35" s="3"/>
    </row>
    <row r="36" spans="2:42" x14ac:dyDescent="0.25">
      <c r="B36" s="9" t="s">
        <v>56</v>
      </c>
      <c r="C36">
        <v>9</v>
      </c>
      <c r="D36">
        <v>9.1</v>
      </c>
      <c r="E36">
        <v>6.0043201679999996</v>
      </c>
      <c r="F36">
        <v>0.5191227397</v>
      </c>
      <c r="J36">
        <f>D25/4</f>
        <v>1.4833333332500001</v>
      </c>
      <c r="K36">
        <f t="shared" si="6"/>
        <v>-9.9999999999999867E-2</v>
      </c>
      <c r="M36">
        <v>11</v>
      </c>
      <c r="N36">
        <f>ABS(K46)</f>
        <v>0.10833333249999999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9.6166666670000005</v>
      </c>
      <c r="E37">
        <v>8.3054731490000009</v>
      </c>
      <c r="F37">
        <v>0.51017989760000004</v>
      </c>
      <c r="J37">
        <f>D27/4</f>
        <v>1.5833333332499999</v>
      </c>
      <c r="K37">
        <f t="shared" si="6"/>
        <v>-0.125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9.6999999999999993</v>
      </c>
      <c r="E38">
        <v>8.0268154500000009</v>
      </c>
      <c r="F38">
        <v>0.51871509360000001</v>
      </c>
      <c r="J38">
        <f>D28/4</f>
        <v>1.7083333332499999</v>
      </c>
      <c r="K38">
        <f t="shared" si="6"/>
        <v>-9.5833333500000117E-2</v>
      </c>
      <c r="Q38">
        <f>V15</f>
        <v>-1.6568787951337764</v>
      </c>
      <c r="R38">
        <f t="shared" ref="Q38:R47" si="7">W15</f>
        <v>1.5538540035921995E-2</v>
      </c>
      <c r="S38">
        <f>D13/4-D10/4</f>
        <v>0.23749999999999993</v>
      </c>
      <c r="T38">
        <f>$P$26</f>
        <v>5.8831284194720748E-3</v>
      </c>
      <c r="V38">
        <f>Q38/S38</f>
        <v>-6.9763317689843243</v>
      </c>
      <c r="W38">
        <f>SQRT(((1/S38)*R38)^2+((Q38/(S38^2))*T38)^2)</f>
        <v>0.18478147010964985</v>
      </c>
      <c r="Y38" s="6" t="s">
        <v>94</v>
      </c>
      <c r="Z38" s="6"/>
      <c r="AA38" s="5">
        <f>AVERAGE(V38:V47)</f>
        <v>-8.7109381022140404</v>
      </c>
      <c r="AB38" s="13">
        <f>SQRT(SUM(W38^2+W39^2+W40^2+W41^2+W42^2+W43^2+W44^2+W45^2+W46^2+W47^2)/(H13^2))</f>
        <v>6.6309749428544423E-2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10.016666669999999</v>
      </c>
      <c r="E39">
        <v>8.3265646530000001</v>
      </c>
      <c r="F39">
        <v>0.50807891490000001</v>
      </c>
      <c r="J39">
        <f>D30/4</f>
        <v>1.80416666675</v>
      </c>
      <c r="K39">
        <f t="shared" si="6"/>
        <v>-0.14166666649999993</v>
      </c>
      <c r="Q39">
        <f t="shared" si="7"/>
        <v>-1.6993528899178836</v>
      </c>
      <c r="R39">
        <f t="shared" si="7"/>
        <v>1.2737459221123199E-2</v>
      </c>
      <c r="S39">
        <f>D16/4-D13/4</f>
        <v>0.2208333332500001</v>
      </c>
      <c r="T39">
        <f t="shared" ref="T39:T47" si="8">$P$26</f>
        <v>5.8831284194720748E-3</v>
      </c>
      <c r="V39">
        <f t="shared" ref="V39:V47" si="9">Q39/S39</f>
        <v>-7.6951829006451993</v>
      </c>
      <c r="W39">
        <f t="shared" ref="W39:W47" si="10">SQRT(((1/S39)*R39)^2+((Q39/(S39^2))*T39)^2)</f>
        <v>0.21296378686709877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10.516666669999999</v>
      </c>
      <c r="E40">
        <v>11.025423610000001</v>
      </c>
      <c r="F40">
        <v>0.52004490020000005</v>
      </c>
      <c r="J40">
        <f>D31/4</f>
        <v>1.94583333325</v>
      </c>
      <c r="K40">
        <f t="shared" si="6"/>
        <v>-0.10416666674999986</v>
      </c>
      <c r="Q40">
        <f t="shared" si="7"/>
        <v>-1.8236256615090474</v>
      </c>
      <c r="R40">
        <f t="shared" si="7"/>
        <v>9.8186115905864509E-3</v>
      </c>
      <c r="S40">
        <f>D19/4-D16/4</f>
        <v>0.2166666667499999</v>
      </c>
      <c r="T40">
        <f t="shared" si="8"/>
        <v>5.8831284194720748E-3</v>
      </c>
      <c r="V40">
        <f t="shared" si="9"/>
        <v>-8.4167338191122472</v>
      </c>
      <c r="W40">
        <f t="shared" si="10"/>
        <v>0.23298831271301571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10.616666670000001</v>
      </c>
      <c r="E41">
        <v>10.7376433</v>
      </c>
      <c r="F41">
        <v>0.50740873850000001</v>
      </c>
      <c r="J41">
        <f>D33/4</f>
        <v>2.0499999999999998</v>
      </c>
      <c r="K41">
        <f t="shared" si="6"/>
        <v>-0.13333333324999996</v>
      </c>
      <c r="Q41">
        <f t="shared" si="7"/>
        <v>-1.93352874063992</v>
      </c>
      <c r="R41">
        <f t="shared" si="7"/>
        <v>6.741626927597803E-3</v>
      </c>
      <c r="S41">
        <f>D22/4-D19/4</f>
        <v>0.24166666650000002</v>
      </c>
      <c r="T41">
        <f t="shared" si="8"/>
        <v>5.8831284194720748E-3</v>
      </c>
      <c r="V41">
        <f t="shared" si="9"/>
        <v>-8.0008085874760884</v>
      </c>
      <c r="W41">
        <f t="shared" si="10"/>
        <v>0.19675912708754442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10.95</v>
      </c>
      <c r="E42">
        <v>11.079442419999999</v>
      </c>
      <c r="F42">
        <v>0.50427330910000001</v>
      </c>
      <c r="J42">
        <f>D34/4</f>
        <v>2.1833333332499998</v>
      </c>
      <c r="K42">
        <f t="shared" si="6"/>
        <v>-9.1666666750000125E-2</v>
      </c>
      <c r="Q42">
        <f t="shared" si="7"/>
        <v>-1.8733595641002285</v>
      </c>
      <c r="R42">
        <f t="shared" si="7"/>
        <v>3.6982574395340215E-3</v>
      </c>
      <c r="S42">
        <f>D25/4-D22/4</f>
        <v>0.22500000000000009</v>
      </c>
      <c r="T42">
        <f t="shared" si="8"/>
        <v>5.8831284194720748E-3</v>
      </c>
      <c r="V42">
        <f t="shared" si="9"/>
        <v>-8.326042507112124</v>
      </c>
      <c r="W42">
        <f t="shared" si="10"/>
        <v>0.21832261850029111</v>
      </c>
      <c r="Y42" s="14" t="s">
        <v>96</v>
      </c>
      <c r="Z42" s="14"/>
      <c r="AA42" s="12">
        <f>ABS($X$17*100)</f>
        <v>199.07361710832768</v>
      </c>
      <c r="AB42" s="12">
        <f>$Y$17</f>
        <v>9.7857090457928331E-3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2.2749999999999999</v>
      </c>
      <c r="K43">
        <f t="shared" si="6"/>
        <v>-0.12916666675000021</v>
      </c>
      <c r="Q43">
        <f t="shared" si="7"/>
        <v>-1.9616338900939663</v>
      </c>
      <c r="R43">
        <f t="shared" si="7"/>
        <v>1.6573266389759062E-3</v>
      </c>
      <c r="S43">
        <f>D28/4-D25/4</f>
        <v>0.22499999999999987</v>
      </c>
      <c r="T43">
        <f t="shared" si="8"/>
        <v>5.8831284194720748E-3</v>
      </c>
      <c r="V43">
        <f t="shared" si="9"/>
        <v>-8.7183728448620776</v>
      </c>
      <c r="W43">
        <f t="shared" si="10"/>
        <v>0.22808033720069568</v>
      </c>
      <c r="Y43" s="14" t="s">
        <v>97</v>
      </c>
      <c r="Z43" s="14"/>
      <c r="AA43" s="12">
        <f>ABS($W$31)</f>
        <v>9.9999999999999992E-2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2.4041666667500001</v>
      </c>
      <c r="K44">
        <f t="shared" si="6"/>
        <v>-0.10000000074999971</v>
      </c>
      <c r="Q44">
        <f t="shared" si="7"/>
        <v>-2.090917242508775</v>
      </c>
      <c r="R44">
        <f t="shared" si="7"/>
        <v>3.7234061283790672E-3</v>
      </c>
      <c r="S44">
        <f>D31/4-D28/4</f>
        <v>0.23750000000000004</v>
      </c>
      <c r="T44">
        <f t="shared" si="8"/>
        <v>5.8831284194720748E-3</v>
      </c>
      <c r="V44">
        <f t="shared" si="9"/>
        <v>-8.8038620737211559</v>
      </c>
      <c r="W44">
        <f t="shared" si="10"/>
        <v>0.21864384658684757</v>
      </c>
      <c r="Y44" s="14" t="s">
        <v>98</v>
      </c>
      <c r="Z44" s="14"/>
      <c r="AA44" s="12">
        <f>ABS($W$32)</f>
        <v>0.12958333332499999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2.5041666674999998</v>
      </c>
      <c r="K45">
        <f t="shared" si="6"/>
        <v>-0.125</v>
      </c>
      <c r="Q45">
        <f t="shared" si="7"/>
        <v>-2.2649483742488625</v>
      </c>
      <c r="R45">
        <f t="shared" si="7"/>
        <v>7.1964548240550895E-3</v>
      </c>
      <c r="S45">
        <f>D34/4-D31/4</f>
        <v>0.23749999999999982</v>
      </c>
      <c r="T45">
        <f t="shared" si="8"/>
        <v>5.8831284194720748E-3</v>
      </c>
      <c r="V45">
        <f t="shared" si="9"/>
        <v>-9.5366247336794281</v>
      </c>
      <c r="W45">
        <f t="shared" si="10"/>
        <v>0.23816774580290553</v>
      </c>
      <c r="Y45" s="14" t="s">
        <v>99</v>
      </c>
      <c r="Z45" s="14"/>
      <c r="AA45" s="5">
        <f>ABS($S$31)</f>
        <v>2.3958333332499997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2.6291666674999998</v>
      </c>
      <c r="K46">
        <f t="shared" si="6"/>
        <v>-0.10833333249999999</v>
      </c>
      <c r="Q46">
        <f>V23</f>
        <v>-2.1122280386660508</v>
      </c>
      <c r="R46">
        <f t="shared" si="7"/>
        <v>1.0763744161203565E-2</v>
      </c>
      <c r="S46">
        <f>D37/4-D34/4</f>
        <v>0.22083333350000034</v>
      </c>
      <c r="T46">
        <f t="shared" si="8"/>
        <v>5.8831284194720748E-3</v>
      </c>
      <c r="V46">
        <f t="shared" si="9"/>
        <v>-9.5648062056086633</v>
      </c>
      <c r="W46">
        <f t="shared" si="10"/>
        <v>0.25943185450846007</v>
      </c>
      <c r="Y46" s="14" t="s">
        <v>100</v>
      </c>
      <c r="Z46" s="14"/>
      <c r="AA46" s="5">
        <f>ABS($S$32)</f>
        <v>4.5913043479857851</v>
      </c>
      <c r="AB46" s="5">
        <f>$T$32</f>
        <v>3.565232096709256E-2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2.7374999999999998</v>
      </c>
      <c r="Q47">
        <f>V24</f>
        <v>-2.4908885140142578</v>
      </c>
      <c r="R47">
        <f t="shared" si="7"/>
        <v>1.4632925577511526E-2</v>
      </c>
      <c r="S47">
        <f>D40/4-D37/4</f>
        <v>0.22500000074999971</v>
      </c>
      <c r="T47">
        <f t="shared" si="8"/>
        <v>5.8831284194720748E-3</v>
      </c>
      <c r="V47">
        <f t="shared" si="9"/>
        <v>-11.070615580939108</v>
      </c>
      <c r="W47">
        <f t="shared" si="10"/>
        <v>0.29668190562525582</v>
      </c>
      <c r="Y47" s="14" t="s">
        <v>92</v>
      </c>
      <c r="Z47" s="14"/>
      <c r="AA47" s="5">
        <f>ABS($AA$38)</f>
        <v>8.7109381022140404</v>
      </c>
      <c r="AB47" s="5">
        <f>$AB$38</f>
        <v>6.6309749428544423E-2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2019-09-04T11:26:26Z</dcterms:modified>
</cp:coreProperties>
</file>