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A3EE5007-A697-40C7-BECC-B2B4C28D25C8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7" i="1" l="1"/>
  <c r="S47" i="1"/>
  <c r="W47" i="1" s="1"/>
  <c r="R47" i="1"/>
  <c r="Q47" i="1"/>
  <c r="V47" i="1" s="1"/>
  <c r="W46" i="1"/>
  <c r="V46" i="1"/>
  <c r="T46" i="1"/>
  <c r="S46" i="1"/>
  <c r="R46" i="1"/>
  <c r="Q46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W38" i="1" s="1"/>
  <c r="R38" i="1"/>
  <c r="Q38" i="1"/>
  <c r="W32" i="1"/>
  <c r="AA44" i="1" s="1"/>
  <c r="W31" i="1"/>
  <c r="AA43" i="1" s="1"/>
  <c r="T31" i="1"/>
  <c r="AB45" i="1" s="1"/>
  <c r="S31" i="1"/>
  <c r="S32" i="1" s="1"/>
  <c r="AA46" i="1" s="1"/>
  <c r="P28" i="1"/>
  <c r="X31" i="1" s="1"/>
  <c r="AB43" i="1" s="1"/>
  <c r="AB38" i="1" l="1"/>
  <c r="AB47" i="1" s="1"/>
  <c r="P30" i="1"/>
  <c r="X32" i="1" s="1"/>
  <c r="AB44" i="1" s="1"/>
  <c r="V38" i="1"/>
  <c r="AA38" i="1" s="1"/>
  <c r="AA47" i="1" s="1"/>
  <c r="AA45" i="1"/>
  <c r="T32" i="1"/>
  <c r="AB46" i="1" s="1"/>
  <c r="H13" i="1" l="1"/>
  <c r="J47" i="1"/>
  <c r="J46" i="1"/>
  <c r="K20" i="1"/>
  <c r="K19" i="1"/>
  <c r="K46" i="1" l="1"/>
  <c r="N36" i="1" s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K45" i="1" s="1"/>
  <c r="O35" i="1" s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l="1"/>
  <c r="AH10" i="1"/>
  <c r="AH16" i="1" s="1"/>
  <c r="AH17" i="1" s="1"/>
  <c r="AB24" i="1"/>
  <c r="M5" i="1" s="1"/>
  <c r="AA24" i="1"/>
  <c r="L5" i="1" s="1"/>
  <c r="AB14" i="1"/>
  <c r="AA14" i="1"/>
  <c r="AB13" i="1"/>
  <c r="AA13" i="1"/>
  <c r="AB10" i="1"/>
  <c r="AA10" i="1"/>
  <c r="AH19" i="1" l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T25" i="1" s="1"/>
  <c r="AI23" i="1"/>
  <c r="AI24" i="1" s="1"/>
  <c r="AI27" i="1" s="1"/>
  <c r="AI28" i="1" s="1"/>
  <c r="U25" i="1" s="1"/>
  <c r="AI20" i="1"/>
  <c r="AH20" i="1"/>
  <c r="AB18" i="1"/>
  <c r="AB21" i="1" s="1"/>
  <c r="AB16" i="1"/>
  <c r="AA19" i="1"/>
  <c r="AA20" i="1" s="1"/>
  <c r="AH25" i="1" l="1"/>
  <c r="AI25" i="1" s="1"/>
  <c r="T19" i="1"/>
  <c r="T24" i="1"/>
  <c r="V24" i="1" s="1"/>
  <c r="T17" i="1"/>
  <c r="T16" i="1"/>
  <c r="U16" i="1" s="1"/>
  <c r="T23" i="1"/>
  <c r="U23" i="1" s="1"/>
  <c r="T15" i="1"/>
  <c r="V15" i="1" s="1"/>
  <c r="T21" i="1"/>
  <c r="U21" i="1" s="1"/>
  <c r="T20" i="1"/>
  <c r="V20" i="1" s="1"/>
  <c r="T18" i="1"/>
  <c r="T22" i="1"/>
  <c r="AA25" i="1"/>
  <c r="L4" i="1"/>
  <c r="AB20" i="1"/>
  <c r="N21" i="1" l="1"/>
  <c r="U15" i="1"/>
  <c r="U19" i="1"/>
  <c r="V19" i="1"/>
  <c r="V18" i="1"/>
  <c r="U18" i="1"/>
  <c r="W18" i="1" s="1"/>
  <c r="W15" i="1"/>
  <c r="V21" i="1"/>
  <c r="U20" i="1"/>
  <c r="W20" i="1" s="1"/>
  <c r="V23" i="1"/>
  <c r="U24" i="1"/>
  <c r="W24" i="1" s="1"/>
  <c r="U17" i="1"/>
  <c r="W16" i="1" s="1"/>
  <c r="V17" i="1"/>
  <c r="U22" i="1"/>
  <c r="W22" i="1" s="1"/>
  <c r="V22" i="1"/>
  <c r="V16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L11" i="1"/>
  <c r="Q20" i="1" l="1"/>
  <c r="O21" i="1"/>
  <c r="R20" i="1" s="1"/>
  <c r="X17" i="1"/>
  <c r="W23" i="1"/>
  <c r="W19" i="1"/>
  <c r="W17" i="1"/>
  <c r="W21" i="1"/>
  <c r="O17" i="1"/>
  <c r="O19" i="1"/>
  <c r="O11" i="1"/>
  <c r="O16" i="1"/>
  <c r="O12" i="1"/>
  <c r="O13" i="1"/>
  <c r="O14" i="1"/>
  <c r="O18" i="1"/>
  <c r="O15" i="1"/>
  <c r="Y17" i="1" l="1"/>
  <c r="Q13" i="1"/>
  <c r="Q15" i="1"/>
  <c r="Q17" i="1"/>
  <c r="Q19" i="1"/>
  <c r="Q14" i="1"/>
  <c r="Q18" i="1"/>
  <c r="Q16" i="1"/>
  <c r="Q11" i="1"/>
  <c r="T11" i="1" s="1"/>
  <c r="Q12" i="1"/>
  <c r="R12" i="1" l="1"/>
  <c r="R17" i="1" l="1"/>
  <c r="R11" i="1"/>
  <c r="R15" i="1"/>
  <c r="R18" i="1"/>
  <c r="R14" i="1"/>
  <c r="R19" i="1"/>
  <c r="R16" i="1"/>
  <c r="R13" i="1"/>
  <c r="U11" i="1" l="1"/>
</calcChain>
</file>

<file path=xl/sharedStrings.xml><?xml version="1.0" encoding="utf-8"?>
<sst xmlns="http://schemas.openxmlformats.org/spreadsheetml/2006/main" count="163" uniqueCount="101">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</sst>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P27" sqref="P27:AB47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22.36515979</v>
      </c>
      <c r="M3">
        <v>0.01</v>
      </c>
      <c r="N3" t="s">
        <v>38</v>
      </c>
    </row>
    <row r="4" spans="1:35" x14ac:dyDescent="0.25">
      <c r="D4">
        <v>3.3333333329999999E-2</v>
      </c>
      <c r="E4">
        <v>11.18347822</v>
      </c>
      <c r="F4">
        <v>0.4941409826</v>
      </c>
      <c r="H4" s="11" t="s">
        <v>7</v>
      </c>
      <c r="I4" s="11"/>
      <c r="J4" s="11"/>
      <c r="K4" s="11"/>
      <c r="L4">
        <f>AA20</f>
        <v>11.536427711634655</v>
      </c>
      <c r="M4">
        <f>AB20</f>
        <v>0.10197691865425762</v>
      </c>
      <c r="P4" t="s">
        <v>13</v>
      </c>
    </row>
    <row r="5" spans="1:35" x14ac:dyDescent="0.25">
      <c r="D5">
        <v>0.05</v>
      </c>
      <c r="E5">
        <v>-11.18168157</v>
      </c>
      <c r="F5">
        <v>0.42783951689999999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22.36515979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1.6333333329999999</v>
      </c>
      <c r="E10">
        <v>-9.8466106490000005</v>
      </c>
      <c r="F10">
        <v>0.50185782209999996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11.182579895</v>
      </c>
      <c r="AB10">
        <f>AB9</f>
        <v>0.01</v>
      </c>
      <c r="AE10" t="s">
        <v>65</v>
      </c>
      <c r="AH10">
        <f>L3</f>
        <v>22.36515979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1.75</v>
      </c>
      <c r="E11">
        <v>-10.129564419999999</v>
      </c>
      <c r="F11">
        <v>0.51059418450000005</v>
      </c>
      <c r="G11" t="s">
        <v>57</v>
      </c>
      <c r="H11">
        <f>M3</f>
        <v>0.01</v>
      </c>
      <c r="K11">
        <f>ABS(E11-E14)</f>
        <v>1.7485737859999997</v>
      </c>
      <c r="L11">
        <f>SQRT((H11^2)+(H11^2))</f>
        <v>1.4142135623730951E-2</v>
      </c>
      <c r="N11">
        <f>($L$4-$L$5)*(E11/$L$4)</f>
        <v>-9.5939537049111028</v>
      </c>
      <c r="O11">
        <f>SQRT(((E11/$L$4)*$M$4)^2+((E11/$L$4)*$M$5)^2+(($L$4-$L$5)*$H$11)^2+(((($L$5-$L$4)*E11)/($L$4^2))*$M$4)^2)</f>
        <v>0.16476759190948712</v>
      </c>
      <c r="Q11">
        <f>N11-N12</f>
        <v>-1.6561162214816267</v>
      </c>
      <c r="R11">
        <f>SQRT((O11^2)+(O12^2))</f>
        <v>0.22248353155103884</v>
      </c>
      <c r="T11" s="5">
        <f>ABS(AVERAGE(Q11:Q20))</f>
        <v>1.9844076839321616</v>
      </c>
      <c r="U11" s="5">
        <f>SQRT(((R11^2)+(R12^2)+(R13^2)+(R14^2)+(R15^2)+(R16^2)+(R17^2)+(R18^2)+(R19^2)+(R20^2))/($H$13-1))</f>
        <v>0.18714563357205086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2.016666667</v>
      </c>
      <c r="E12">
        <v>-9.8246752219999998</v>
      </c>
      <c r="F12">
        <v>0.49746176139999998</v>
      </c>
      <c r="G12" t="s">
        <v>58</v>
      </c>
      <c r="H12">
        <f>L6</f>
        <v>4.1599999999999996E-3</v>
      </c>
      <c r="K12">
        <f>ABS(E14-E17)</f>
        <v>1.7250344210000002</v>
      </c>
      <c r="L12" s="1"/>
      <c r="N12">
        <f>($L$4-$L$5)*(E14/$L$4)</f>
        <v>-7.937837483429476</v>
      </c>
      <c r="O12">
        <f>SQRT(((E14/$L$4)*$M$4)^2+((E14/$L$4)*$M$5)^2+(($L$4-$L$5)*$H$11)^2+(((($L$5-$L$4)*E14)/($L$4^2))*$M$4)^2)</f>
        <v>0.1495010450390592</v>
      </c>
      <c r="Q12">
        <f t="shared" ref="Q12:Q19" si="0">N12-N13</f>
        <v>-1.6338215236358735</v>
      </c>
      <c r="R12">
        <f t="shared" ref="R12:R19" si="1">SQRT((O12^2)+(O13^2))</f>
        <v>0.2021289910541833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2.4666666670000001</v>
      </c>
      <c r="E13">
        <v>-8.1722282580000005</v>
      </c>
      <c r="F13">
        <v>0.50069616610000001</v>
      </c>
      <c r="G13" t="s">
        <v>39</v>
      </c>
      <c r="H13" s="4">
        <f>C42</f>
        <v>11</v>
      </c>
      <c r="K13">
        <f>ABS(E17-E20)</f>
        <v>1.9336408919999997</v>
      </c>
      <c r="L13" s="1"/>
      <c r="N13">
        <f>($L$4-$L$5)*(E17/$L$4)</f>
        <v>-6.3040159597936025</v>
      </c>
      <c r="O13">
        <f>SQRT(((E17/$L$4)*$M$4)^2+((E17/$L$4)*$M$5)^2+(($L$4-$L$5)*$H$11)^2+(((($L$5-$L$4)*E17)/($L$4^2))*$M$4)^2)</f>
        <v>0.13603516661808926</v>
      </c>
      <c r="Q13">
        <f t="shared" si="0"/>
        <v>-1.8313977216180248</v>
      </c>
      <c r="R13">
        <f t="shared" si="1"/>
        <v>0.18371128023291278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2.5833333330000001</v>
      </c>
      <c r="E14">
        <v>-8.3809906339999998</v>
      </c>
      <c r="F14">
        <v>0.51198229480000002</v>
      </c>
      <c r="K14">
        <f>ABS(E20-E23)</f>
        <v>1.9334226229999998</v>
      </c>
      <c r="L14" s="1"/>
      <c r="N14">
        <f>($L$4-$L$5)*(E20/$L$4)</f>
        <v>-4.4726182381755777</v>
      </c>
      <c r="O14">
        <f>SQRT(((E20/$L$4)*$M$4)^2+((E20/$L$4)*$M$5)^2+(($L$4-$L$5)*$H$11)^2+(((($L$5-$L$4)*E20)/($L$4^2))*$M$4)^2)</f>
        <v>0.12346767968988687</v>
      </c>
      <c r="Q14">
        <f t="shared" si="0"/>
        <v>-1.831190993806799</v>
      </c>
      <c r="R14">
        <f t="shared" si="1"/>
        <v>0.16833264048646401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1.1825798949999999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2.8</v>
      </c>
      <c r="E15">
        <v>-8.2378474500000003</v>
      </c>
      <c r="F15">
        <v>0.49982309250000001</v>
      </c>
      <c r="K15">
        <f>ABS(E26-E23)</f>
        <v>2.0693792743000001</v>
      </c>
      <c r="L15" s="1"/>
      <c r="N15">
        <f>($L$4-$L$5)*(E23/$L$4)</f>
        <v>-2.6414272443687787</v>
      </c>
      <c r="O15">
        <f>SQRT(((E23/$L$4)*$M$4)^2+((E23/$L$4)*$M$5)^2+(($L$4-$L$5)*$H$11)^2+(((($L$5-$L$4)*E23)/($L$4^2))*$M$4)^2)</f>
        <v>0.11441857333991122</v>
      </c>
      <c r="Q15">
        <f t="shared" si="0"/>
        <v>-1.959958803000212</v>
      </c>
      <c r="R15">
        <f t="shared" si="1"/>
        <v>0.15845198389366064</v>
      </c>
      <c r="T15">
        <f>E11*$AH$28</f>
        <v>-9.3043308270616158</v>
      </c>
      <c r="U15">
        <f>(SQRT(($M$3/E11)^2+($AI$28/$AH$28^2)))/100*T15</f>
        <v>-1.1031610171996994E-2</v>
      </c>
      <c r="V15">
        <f>T15-T16</f>
        <v>-1.6061212808271614</v>
      </c>
      <c r="W15">
        <f>SQRT(U15^2+U16^2)</f>
        <v>1.4318070294633787E-2</v>
      </c>
      <c r="Z15" t="s">
        <v>26</v>
      </c>
      <c r="AA15">
        <f>AA14/AA13</f>
        <v>0.96932778278688525</v>
      </c>
      <c r="AB15">
        <f>(((AB13/AA13)*100+(AB14/AA14)*100)/100)*AA15</f>
        <v>8.1967213114754103E-3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3.2833333329999999</v>
      </c>
      <c r="E16">
        <v>-6.3581703999999997</v>
      </c>
      <c r="F16">
        <v>0.51311270109999996</v>
      </c>
      <c r="K16">
        <f>ABS(E29-E26)</f>
        <v>1.9785735567</v>
      </c>
      <c r="L16" s="1"/>
      <c r="N16">
        <f>($L$4-$L$5)*(E26/$L$4)</f>
        <v>-0.68146844136856666</v>
      </c>
      <c r="O16">
        <f>SQRT(((E26/$L$4)*$M$4)^2+((E26/$L$4)*$M$5)^2+(($L$4-$L$5)*$H$11)^2+(((($L$5-$L$4)*E26)/($L$4^2))*$M$4)^2)</f>
        <v>0.10961487706828965</v>
      </c>
      <c r="Q16">
        <f t="shared" si="0"/>
        <v>-1.8739545273301204</v>
      </c>
      <c r="R16">
        <f t="shared" si="1"/>
        <v>0.15552840190130235</v>
      </c>
      <c r="T16">
        <f>E14*$AH$28</f>
        <v>-7.6982095462344544</v>
      </c>
      <c r="U16">
        <f>(SQRT(($M$3/E14)^2+($AI$28/$AH$28^2)))/100*T16</f>
        <v>-9.1274702944006848E-3</v>
      </c>
      <c r="V16">
        <f t="shared" ref="V16:V23" si="2">T16-T17</f>
        <v>-1.5844996167221854</v>
      </c>
      <c r="W16">
        <f t="shared" ref="W16:W23" si="3">SQRT(U16^2+U17^2)</f>
        <v>1.1655847835419746E-2</v>
      </c>
      <c r="X16" s="6" t="s">
        <v>83</v>
      </c>
      <c r="Y16" s="6" t="s">
        <v>84</v>
      </c>
      <c r="Z16" t="s">
        <v>27</v>
      </c>
      <c r="AA16">
        <f>ATAN(AA14/AA13)</f>
        <v>0.76982445459669924</v>
      </c>
      <c r="AB16">
        <f>(ABS(1/(1+AA15)))*AB15</f>
        <v>4.1621924918338674E-3</v>
      </c>
      <c r="AG16" t="s">
        <v>69</v>
      </c>
      <c r="AH16">
        <f>AH10/2</f>
        <v>11.182579895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3.3833333329999999</v>
      </c>
      <c r="E17">
        <v>-6.6559562129999996</v>
      </c>
      <c r="F17">
        <v>0.52087040169999999</v>
      </c>
      <c r="K17">
        <f>ABS(E32-E29)</f>
        <v>2.2617992139999998</v>
      </c>
      <c r="L17" s="1"/>
      <c r="N17">
        <f>($L$4-$L$5)*(E29/$L$4)</f>
        <v>1.1924860859615538</v>
      </c>
      <c r="O17">
        <f>SQRT(((E29/$L$4)*$M$4)^2+((E29/$L$4)*$M$5)^2+(($L$4-$L$5)*$H$11)^2+(((($L$5-$L$4)*E29)/($L$4^2))*$M$4)^2)</f>
        <v>0.11033432160156138</v>
      </c>
      <c r="Q17">
        <f t="shared" si="0"/>
        <v>-2.1422043484985629</v>
      </c>
      <c r="R17">
        <f t="shared" si="1"/>
        <v>0.16108966620317489</v>
      </c>
      <c r="T17">
        <f>E17*$AH$28</f>
        <v>-6.113709929512269</v>
      </c>
      <c r="U17">
        <f>(SQRT(($M$3/E17)^2+($AI$28/$AH$28^2)))/100*T17</f>
        <v>-7.2490050894789878E-3</v>
      </c>
      <c r="V17">
        <f t="shared" si="2"/>
        <v>-1.7761113720132222</v>
      </c>
      <c r="W17">
        <f t="shared" si="3"/>
        <v>8.8883909824600087E-3</v>
      </c>
      <c r="X17" s="5">
        <f>ABS(AVERAGE(V15:V24))</f>
        <v>1.9245022599615553</v>
      </c>
      <c r="Y17" s="5">
        <f>SQRT(((W15^2)+(W16^2)+(W17^2)+(W18^2)+(W19^2)+(W20^2)+(W21^2)+(W22^2)+(W23^2)+(W24^2))/($H$13-1))</f>
        <v>9.4442368016330949E-3</v>
      </c>
      <c r="Z17" t="s">
        <v>28</v>
      </c>
      <c r="AA17">
        <f>SQRT((AA14^2)+(AA13^2))</f>
        <v>1.6990865805067765</v>
      </c>
      <c r="AB17">
        <f>SQRT(((ABS(AA13*(AA13^2+AA14^2)))*AB13)^2+((ABS(AA14*(AA13^2+AA14^2)))*AB14)^2)</f>
        <v>3.4139842320214817E-2</v>
      </c>
      <c r="AG17" t="s">
        <v>70</v>
      </c>
      <c r="AH17">
        <f>(AH16)-AH15</f>
        <v>1.1825798949999999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3.6666666669999999</v>
      </c>
      <c r="E18">
        <v>-6.3629510290000004</v>
      </c>
      <c r="F18">
        <v>0.52008096640000001</v>
      </c>
      <c r="K18">
        <f>ABS(E35-E32)</f>
        <v>2.4637180499999998</v>
      </c>
      <c r="N18">
        <f>($L$4-$L$5)*(E32/$L$4)</f>
        <v>3.3346904344601165</v>
      </c>
      <c r="O18">
        <f>SQRT(((E32/$L$4)*$M$4)^2+((E32/$L$4)*$M$5)^2+(($L$4-$L$5)*$H$11)^2+(((($L$5-$L$4)*E32)/($L$4^2))*$M$4)^2)</f>
        <v>0.11737213482838903</v>
      </c>
      <c r="Q18">
        <f t="shared" si="0"/>
        <v>-2.3334465267810462</v>
      </c>
      <c r="R18">
        <f t="shared" si="1"/>
        <v>0.17613577457981849</v>
      </c>
      <c r="T18">
        <f>E20*$AH$28</f>
        <v>-4.3375985574990468</v>
      </c>
      <c r="U18">
        <f>(SQRT(($M$3/E20)^2+($AI$28/$AH$28^2)))/100*T18</f>
        <v>-5.1434832039955304E-3</v>
      </c>
      <c r="V18">
        <f t="shared" si="2"/>
        <v>-1.7759108849141634</v>
      </c>
      <c r="W18">
        <f t="shared" si="3"/>
        <v>5.973950035578675E-3</v>
      </c>
      <c r="Z18" t="s">
        <v>29</v>
      </c>
      <c r="AA18">
        <f>AA17/AA14</f>
        <v>1.4367626134103832</v>
      </c>
      <c r="AB18">
        <f>(((AB17/AA17)*100+(AB14/AA14)*100)/100)*AA18</f>
        <v>4.1018343588801374E-2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4.0666666669999998</v>
      </c>
      <c r="E19">
        <v>-4.5441749040000001</v>
      </c>
      <c r="F19">
        <v>0.53021632129999996</v>
      </c>
      <c r="K19">
        <f>ABS(E38-E35)</f>
        <v>2.4516885260000008</v>
      </c>
      <c r="N19">
        <f>($L$4-$L$5)*(E35/$L$4)</f>
        <v>5.6681369612411627</v>
      </c>
      <c r="O19">
        <f>SQRT(((E35/$L$4)*$M$4)^2+((E35/$L$4)*$M$5)^2+(($L$4-$L$5)*$H$11)^2+(((($L$5-$L$4)*E35)/($L$4^2))*$M$4)^2)</f>
        <v>0.13133009195404952</v>
      </c>
      <c r="Q19">
        <f t="shared" si="0"/>
        <v>-2.3220530757339066</v>
      </c>
      <c r="R19">
        <f t="shared" si="1"/>
        <v>0.19933877625084501</v>
      </c>
      <c r="T19">
        <f>E23*$AH$28</f>
        <v>-2.5616876725848834</v>
      </c>
      <c r="U19">
        <f>(SQRT(($M$3/E23)^2+($AI$28/$AH$28^2)))/100*T19</f>
        <v>-3.0385291767245424E-3</v>
      </c>
      <c r="V19">
        <f t="shared" si="2"/>
        <v>-1.9007914433848763</v>
      </c>
      <c r="W19">
        <f t="shared" si="3"/>
        <v>3.1392773157295955E-3</v>
      </c>
      <c r="Z19" t="s">
        <v>30</v>
      </c>
      <c r="AA19">
        <f>1/AA15</f>
        <v>1.0316427711634655</v>
      </c>
      <c r="AB19">
        <f>AB15</f>
        <v>8.1967213114754103E-3</v>
      </c>
      <c r="AG19" t="s">
        <v>72</v>
      </c>
      <c r="AH19">
        <f>AH17/AH18</f>
        <v>0.49274162291666668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4.2166666670000001</v>
      </c>
      <c r="E20">
        <v>-4.722315321</v>
      </c>
      <c r="F20">
        <v>0.53019009279999996</v>
      </c>
      <c r="K20">
        <f>ABS(E41-E38)</f>
        <v>2.3861005169999991</v>
      </c>
      <c r="N20">
        <f>($L$4-$L$5)*(E38/$L$4)</f>
        <v>7.9901900369750694</v>
      </c>
      <c r="O20">
        <f>SQRT(((E38/$L$4)*$M$4)^2+((E38/$L$4)*$M$5)^2+(($L$4-$L$5)*$H$11)^2+(((($L$5-$L$4)*E38)/($L$4^2))*$M$4)^2)</f>
        <v>0.14996117719104951</v>
      </c>
      <c r="Q20">
        <f t="shared" ref="Q20" si="4">N20-N21</f>
        <v>-2.2599330974354421</v>
      </c>
      <c r="R20">
        <f t="shared" ref="R20" si="5">SQRT((O20^2)+(O21^2))</f>
        <v>0.22757056953305907</v>
      </c>
      <c r="T20">
        <f>E26*$AH$28</f>
        <v>-0.66089622920000701</v>
      </c>
      <c r="U20">
        <f>(SQRT(($M$3/E26)^2+($AI$28/$AH$28^2)))/100*T20</f>
        <v>-7.8892490596259475E-4</v>
      </c>
      <c r="V20">
        <f t="shared" si="2"/>
        <v>-1.8173834701978975</v>
      </c>
      <c r="W20">
        <f t="shared" si="3"/>
        <v>1.5845645980836832E-3</v>
      </c>
      <c r="Z20" t="s">
        <v>31</v>
      </c>
      <c r="AA20">
        <f>AA10*AA19</f>
        <v>11.536427711634655</v>
      </c>
      <c r="AB20">
        <f>(((AB10/AA10)*100+(AB19/AA19)*100)/100)*AA20</f>
        <v>0.10197691865425762</v>
      </c>
      <c r="AG20" t="s">
        <v>73</v>
      </c>
      <c r="AH20">
        <f>ATAN(AH19)</f>
        <v>0.45782406518567292</v>
      </c>
      <c r="AI20">
        <f>(ABS(1/(1+AH19)))*AI19</f>
        <v>2.791284575106454E-3</v>
      </c>
    </row>
    <row r="21" spans="2:35" x14ac:dyDescent="0.25">
      <c r="B21" s="9" t="s">
        <v>56</v>
      </c>
      <c r="C21">
        <v>4</v>
      </c>
      <c r="D21">
        <v>4.4666666670000001</v>
      </c>
      <c r="E21">
        <v>-4.5277701060000002</v>
      </c>
      <c r="F21">
        <v>0.53043458970000001</v>
      </c>
      <c r="N21">
        <f>($L$4-$L$5)*(E41/$L$4)</f>
        <v>10.250123134410511</v>
      </c>
      <c r="O21">
        <f>SQRT(((E41/$L$4)*$M$4)^2+((E41/$L$4)*$M$5)^2+(($L$4-$L$5)*$H$11)^2+(((($L$5-$L$4)*E41)/($L$4^2))*$M$4)^2)</f>
        <v>0.17117245529896311</v>
      </c>
      <c r="T21">
        <f>E29*$AH$28</f>
        <v>1.1564872409978906</v>
      </c>
      <c r="U21">
        <f>(SQRT(($M$3/E29)^2+($AI$28/$AH$28^2)))/100*T21</f>
        <v>1.3742061192746943E-3</v>
      </c>
      <c r="V21">
        <f t="shared" si="2"/>
        <v>-2.0775353488935044</v>
      </c>
      <c r="W21">
        <f t="shared" si="3"/>
        <v>4.074118631646511E-3</v>
      </c>
      <c r="Z21" t="s">
        <v>32</v>
      </c>
      <c r="AA21">
        <f>AA10*AA18</f>
        <v>16.06671271461061</v>
      </c>
      <c r="AB21">
        <f>(((AB10/AA10)*100+(AB18/AA18)*100)/100)*AA21</f>
        <v>0.47305853047643631</v>
      </c>
    </row>
    <row r="22" spans="2:35" x14ac:dyDescent="0.25">
      <c r="B22" s="8" t="s">
        <v>54</v>
      </c>
      <c r="C22">
        <v>5</v>
      </c>
      <c r="D22">
        <v>4.95</v>
      </c>
      <c r="E22">
        <v>-2.5053552269999999</v>
      </c>
      <c r="F22">
        <v>0.56203104950000005</v>
      </c>
      <c r="T22">
        <f>E32*$AH$28</f>
        <v>3.2340225898913952</v>
      </c>
      <c r="U22">
        <f>(SQRT(($M$3/E32)^2+($AI$28/$AH$28^2)))/100*T22</f>
        <v>3.8353618038559577E-3</v>
      </c>
      <c r="V22">
        <f t="shared" si="2"/>
        <v>-2.263004296269941</v>
      </c>
      <c r="W22">
        <f t="shared" si="3"/>
        <v>7.5626326600371748E-3</v>
      </c>
      <c r="AE22">
        <v>2</v>
      </c>
      <c r="AG22" t="s">
        <v>74</v>
      </c>
      <c r="AH22">
        <f>AH18/AH17</f>
        <v>2.0294611891740306</v>
      </c>
      <c r="AI22">
        <f>SQRT((AI17*(AH18/(AH17^2)))^2)</f>
        <v>1.7161302993181957E-2</v>
      </c>
    </row>
    <row r="23" spans="2:35" x14ac:dyDescent="0.25">
      <c r="B23" s="5" t="s">
        <v>55</v>
      </c>
      <c r="C23">
        <v>5</v>
      </c>
      <c r="D23">
        <v>5.05</v>
      </c>
      <c r="E23">
        <v>-2.7888926980000002</v>
      </c>
      <c r="F23">
        <v>0.55591458179999997</v>
      </c>
      <c r="T23">
        <f>E35*$AH$28</f>
        <v>5.4970268861613363</v>
      </c>
      <c r="U23">
        <f>(SQRT(($M$3/E35)^2+($AI$28/$AH$28^2)))/100*T23</f>
        <v>6.5179300843276715E-3</v>
      </c>
      <c r="V23">
        <f t="shared" si="2"/>
        <v>-2.251954791439597</v>
      </c>
      <c r="W23">
        <f t="shared" si="3"/>
        <v>1.1264837321756312E-2</v>
      </c>
      <c r="AA23" t="s">
        <v>11</v>
      </c>
      <c r="AB23" t="s">
        <v>4</v>
      </c>
      <c r="AG23" t="s">
        <v>31</v>
      </c>
      <c r="AH23">
        <f>AH22*AH16</f>
        <v>22.694611891740305</v>
      </c>
      <c r="AI23">
        <f>((SQRT((((AI19/AH19)*100)^2)+(((AI16/AH16)*100)^2)))/100)*AH23</f>
        <v>0.19297775587387297</v>
      </c>
    </row>
    <row r="24" spans="2:35" x14ac:dyDescent="0.25">
      <c r="B24" s="9" t="s">
        <v>56</v>
      </c>
      <c r="C24">
        <v>5</v>
      </c>
      <c r="D24">
        <v>5.3166666669999998</v>
      </c>
      <c r="E24">
        <v>-2.5026998730000001</v>
      </c>
      <c r="F24">
        <v>0.53862680490000003</v>
      </c>
      <c r="T24">
        <f>E38*$AH$28</f>
        <v>7.7489816776009333</v>
      </c>
      <c r="U24">
        <f>(SQRT(($M$3/E38)^2+($AI$28/$AH$28^2)))/100*T24</f>
        <v>9.1876627768682391E-3</v>
      </c>
      <c r="V24">
        <f>T24-T25</f>
        <v>-2.1917100949530015</v>
      </c>
      <c r="W24">
        <f>SQRT(U24^2+U25^2)</f>
        <v>1.4944037819559683E-2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22.094611891740303</v>
      </c>
      <c r="AI24">
        <f>AI23</f>
        <v>0.19297775587387297</v>
      </c>
    </row>
    <row r="25" spans="2:35" x14ac:dyDescent="0.25">
      <c r="B25" s="8" t="s">
        <v>54</v>
      </c>
      <c r="C25">
        <v>6</v>
      </c>
      <c r="D25">
        <v>5.8333333329999997</v>
      </c>
      <c r="E25">
        <v>-0.51537577020000003</v>
      </c>
      <c r="F25">
        <v>0.56506846160000002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T25">
        <f>E41*$AH$28</f>
        <v>9.9406917725539348</v>
      </c>
      <c r="U25">
        <f>(SQRT(($M$3/E41)^2+($AI$28/$AH$28^2)))/100*T25</f>
        <v>1.1786056127941183E-2</v>
      </c>
      <c r="Z25" t="s">
        <v>34</v>
      </c>
      <c r="AA25">
        <f>AA20-AA24</f>
        <v>10.926427711634656</v>
      </c>
      <c r="AB25">
        <f>SQRT((AB20^2)+(AB24^2))</f>
        <v>0.10197691865425762</v>
      </c>
      <c r="AG25" t="s">
        <v>76</v>
      </c>
      <c r="AH25">
        <f>AH22*AH24</f>
        <v>44.840157324149956</v>
      </c>
      <c r="AI25">
        <f>((SQRT((((AI22/AH22)*100)^2)+(((AI24/AH24)*100)^2)))/100)*AH25</f>
        <v>0.54511854039518259</v>
      </c>
    </row>
    <row r="26" spans="2:35" x14ac:dyDescent="0.25">
      <c r="B26" s="5" t="s">
        <v>55</v>
      </c>
      <c r="C26">
        <v>6</v>
      </c>
      <c r="D26">
        <v>5.95</v>
      </c>
      <c r="E26">
        <v>-0.71951342370000004</v>
      </c>
      <c r="F26">
        <v>0.58110403789999998</v>
      </c>
      <c r="J26">
        <f>D10/4</f>
        <v>0.40833333324999999</v>
      </c>
      <c r="K26">
        <f>J26-J27</f>
        <v>-9.5833333500000006E-2</v>
      </c>
      <c r="M26">
        <v>1</v>
      </c>
      <c r="N26">
        <f>ABS(K26)</f>
        <v>9.5833333500000006E-2</v>
      </c>
      <c r="O26">
        <f>ABS(K27)</f>
        <v>0.11250000000000004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6.2</v>
      </c>
      <c r="E27">
        <v>-0.53896710189999997</v>
      </c>
      <c r="F27">
        <v>0.57647436249999995</v>
      </c>
      <c r="J27">
        <f>D12/4</f>
        <v>0.50416666674999999</v>
      </c>
      <c r="K27">
        <f t="shared" ref="K27:K46" si="6">J27-J28</f>
        <v>-0.11250000000000004</v>
      </c>
      <c r="M27">
        <v>2</v>
      </c>
      <c r="N27">
        <f>ABS(K28)</f>
        <v>8.3333333249999919E-2</v>
      </c>
      <c r="O27">
        <f>ABS(K29)</f>
        <v>0.12083333325000001</v>
      </c>
      <c r="P27" t="s">
        <v>85</v>
      </c>
      <c r="AE27">
        <v>3</v>
      </c>
      <c r="AG27" t="s">
        <v>77</v>
      </c>
      <c r="AH27">
        <f>AH24-((3/2)*AH9)</f>
        <v>20.294611891740303</v>
      </c>
      <c r="AI27">
        <f>AI24</f>
        <v>0.19297775587387297</v>
      </c>
    </row>
    <row r="28" spans="2:35" x14ac:dyDescent="0.25">
      <c r="B28" s="8" t="s">
        <v>54</v>
      </c>
      <c r="C28">
        <v>7</v>
      </c>
      <c r="D28">
        <v>6.6166666669999996</v>
      </c>
      <c r="E28">
        <v>1.509850369</v>
      </c>
      <c r="F28">
        <v>0.56154296400000003</v>
      </c>
      <c r="J28">
        <f>D13/4</f>
        <v>0.61666666675000004</v>
      </c>
      <c r="K28">
        <f t="shared" si="6"/>
        <v>-8.3333333249999919E-2</v>
      </c>
      <c r="M28">
        <v>3</v>
      </c>
      <c r="N28">
        <f>ABS(K30)</f>
        <v>9.5833333500000006E-2</v>
      </c>
      <c r="O28">
        <f>ABS(K31)</f>
        <v>9.9999999999999978E-2</v>
      </c>
      <c r="P28">
        <f>H13</f>
        <v>11</v>
      </c>
      <c r="AG28" t="s">
        <v>78</v>
      </c>
      <c r="AH28">
        <f>AH27/AH24</f>
        <v>0.91853217387027741</v>
      </c>
      <c r="AI28">
        <f>SQRT((AI27/AH24)^2+((AH27*AI24/(AH24^2))^2))</f>
        <v>1.1859494057500777E-2</v>
      </c>
    </row>
    <row r="29" spans="2:35" x14ac:dyDescent="0.25">
      <c r="B29" s="5" t="s">
        <v>55</v>
      </c>
      <c r="C29">
        <v>7</v>
      </c>
      <c r="D29">
        <v>6.7166666670000001</v>
      </c>
      <c r="E29">
        <v>1.259060133</v>
      </c>
      <c r="F29">
        <v>0.56055011830000001</v>
      </c>
      <c r="J29">
        <f>D15/4</f>
        <v>0.7</v>
      </c>
      <c r="K29">
        <f t="shared" si="6"/>
        <v>-0.12083333325000001</v>
      </c>
      <c r="M29">
        <v>4</v>
      </c>
      <c r="N29">
        <f>ABS(K32)</f>
        <v>0.10000000000000009</v>
      </c>
      <c r="O29">
        <f>ABS(K33)</f>
        <v>0.12083333325000001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7</v>
      </c>
      <c r="E30">
        <v>1.5147557229999999</v>
      </c>
      <c r="F30">
        <v>0.54520052829999999</v>
      </c>
      <c r="J30">
        <f>D16/4</f>
        <v>0.82083333324999996</v>
      </c>
      <c r="K30">
        <f t="shared" si="6"/>
        <v>-9.5833333500000006E-2</v>
      </c>
      <c r="M30">
        <v>5</v>
      </c>
      <c r="N30">
        <f>ABS(K34)</f>
        <v>9.1666666749999903E-2</v>
      </c>
      <c r="O30">
        <f>ABS(K35)</f>
        <v>0.12916666649999997</v>
      </c>
      <c r="P30">
        <f>P28-1</f>
        <v>10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7.483333333</v>
      </c>
      <c r="E31">
        <v>3.8421429479999998</v>
      </c>
      <c r="F31">
        <v>0.5574151182</v>
      </c>
      <c r="J31">
        <f>D18/4</f>
        <v>0.91666666674999997</v>
      </c>
      <c r="K31">
        <f t="shared" si="6"/>
        <v>-9.9999999999999978E-2</v>
      </c>
      <c r="M31">
        <v>6</v>
      </c>
      <c r="N31">
        <f>ABS(K36)</f>
        <v>9.1666666750000125E-2</v>
      </c>
      <c r="O31">
        <f>ABS(K37)</f>
        <v>0.10416666674999986</v>
      </c>
      <c r="R31" s="6" t="s">
        <v>17</v>
      </c>
      <c r="S31" s="5">
        <f>SUM(N26:O36)</f>
        <v>2.22499999925</v>
      </c>
      <c r="T31" s="5">
        <f>SQRT((P26^2)*10)</f>
        <v>1.8604085572798249E-2</v>
      </c>
      <c r="V31" s="6" t="s">
        <v>14</v>
      </c>
      <c r="W31" s="5">
        <f>AVERAGE(N26:N36)</f>
        <v>9.3560606090909146E-2</v>
      </c>
      <c r="X31" s="12">
        <f>SQRT(((P26)^2)/P28)</f>
        <v>1.7738299600786787E-3</v>
      </c>
    </row>
    <row r="32" spans="2:35" x14ac:dyDescent="0.25">
      <c r="B32" s="5" t="s">
        <v>55</v>
      </c>
      <c r="C32">
        <v>8</v>
      </c>
      <c r="D32">
        <v>7.6</v>
      </c>
      <c r="E32">
        <v>3.520859347</v>
      </c>
      <c r="F32">
        <v>0.56954809200000001</v>
      </c>
      <c r="J32">
        <f>D19/4</f>
        <v>1.0166666667499999</v>
      </c>
      <c r="K32">
        <f t="shared" si="6"/>
        <v>-0.10000000000000009</v>
      </c>
      <c r="M32">
        <v>7</v>
      </c>
      <c r="N32">
        <f>ABS(K38)</f>
        <v>9.5833333250000097E-2</v>
      </c>
      <c r="O32">
        <f>ABS(K39)</f>
        <v>0.12083333325000001</v>
      </c>
      <c r="R32" s="6" t="s">
        <v>19</v>
      </c>
      <c r="S32" s="5">
        <f>H13/S31</f>
        <v>4.9438202263855571</v>
      </c>
      <c r="T32" s="5">
        <f>(H13/(S31^2))*T31</f>
        <v>4.1337193069308137E-2</v>
      </c>
      <c r="V32" s="6" t="s">
        <v>16</v>
      </c>
      <c r="W32" s="5">
        <f>AVERAGE(O26:O35)</f>
        <v>0.11958333322499995</v>
      </c>
      <c r="X32" s="12">
        <f>SQRT(((P26)^2)/P30)</f>
        <v>1.8604085572798247E-3</v>
      </c>
    </row>
    <row r="33" spans="2:42" x14ac:dyDescent="0.25">
      <c r="B33" s="9" t="s">
        <v>56</v>
      </c>
      <c r="C33">
        <v>8</v>
      </c>
      <c r="D33">
        <v>7.8833333330000004</v>
      </c>
      <c r="E33">
        <v>3.837487044</v>
      </c>
      <c r="F33">
        <v>0.55500921329999997</v>
      </c>
      <c r="J33">
        <f>D21/4</f>
        <v>1.11666666675</v>
      </c>
      <c r="K33">
        <f t="shared" si="6"/>
        <v>-0.12083333325000001</v>
      </c>
      <c r="M33">
        <v>8</v>
      </c>
      <c r="N33">
        <f>ABS(K40)</f>
        <v>0.10000000000000009</v>
      </c>
      <c r="O33">
        <f>ABS(K41)</f>
        <v>0.13333333349999976</v>
      </c>
      <c r="P33" s="3"/>
      <c r="Q33" s="3"/>
    </row>
    <row r="34" spans="2:42" x14ac:dyDescent="0.25">
      <c r="B34" s="8" t="s">
        <v>54</v>
      </c>
      <c r="C34">
        <v>9</v>
      </c>
      <c r="D34">
        <v>8.4166666669999994</v>
      </c>
      <c r="E34">
        <v>6.2423670810000003</v>
      </c>
      <c r="F34">
        <v>0.5565350698</v>
      </c>
      <c r="J34">
        <f>D22/4</f>
        <v>1.2375</v>
      </c>
      <c r="K34">
        <f t="shared" si="6"/>
        <v>-9.1666666749999903E-2</v>
      </c>
      <c r="M34">
        <v>9</v>
      </c>
      <c r="N34">
        <f>ABS(K42)</f>
        <v>8.7500000000000355E-2</v>
      </c>
      <c r="O34">
        <f>ABS(K43)</f>
        <v>0.12916666649999975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8.5166666670000009</v>
      </c>
      <c r="E35">
        <v>5.9845773969999998</v>
      </c>
      <c r="F35">
        <v>0.55310513800000005</v>
      </c>
      <c r="J35">
        <f>D24/4</f>
        <v>1.3291666667499999</v>
      </c>
      <c r="K35">
        <f t="shared" si="6"/>
        <v>-0.12916666649999997</v>
      </c>
      <c r="M35">
        <v>10</v>
      </c>
      <c r="N35">
        <f>ABS(K44)</f>
        <v>0.10000000000000009</v>
      </c>
      <c r="O35">
        <f>ABS(K45)</f>
        <v>0.12499999924999994</v>
      </c>
      <c r="P35" s="3"/>
      <c r="Q35" s="3"/>
    </row>
    <row r="36" spans="2:42" x14ac:dyDescent="0.25">
      <c r="B36" s="9" t="s">
        <v>56</v>
      </c>
      <c r="C36">
        <v>9</v>
      </c>
      <c r="D36">
        <v>8.7666666670000009</v>
      </c>
      <c r="E36">
        <v>6.2354299959999997</v>
      </c>
      <c r="F36">
        <v>0.54941089850000002</v>
      </c>
      <c r="J36">
        <f>D25/4</f>
        <v>1.4583333332499999</v>
      </c>
      <c r="K36">
        <f t="shared" si="6"/>
        <v>-9.1666666750000125E-2</v>
      </c>
      <c r="M36">
        <v>11</v>
      </c>
      <c r="N36">
        <f>ABS(K46)</f>
        <v>8.7499999999999911E-2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9.2833333329999999</v>
      </c>
      <c r="E37">
        <v>8.8208875360000008</v>
      </c>
      <c r="F37">
        <v>0.54396353710000001</v>
      </c>
      <c r="J37">
        <f>D27/4</f>
        <v>1.55</v>
      </c>
      <c r="K37">
        <f t="shared" si="6"/>
        <v>-0.10416666674999986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9.3833333329999995</v>
      </c>
      <c r="E38">
        <v>8.4362659230000006</v>
      </c>
      <c r="F38">
        <v>0.55994170369999996</v>
      </c>
      <c r="J38">
        <f>D28/4</f>
        <v>1.6541666667499999</v>
      </c>
      <c r="K38">
        <f t="shared" si="6"/>
        <v>-9.5833333250000097E-2</v>
      </c>
      <c r="Q38">
        <f>V15</f>
        <v>-1.6061212808271614</v>
      </c>
      <c r="R38">
        <f t="shared" ref="Q38:R47" si="7">W15</f>
        <v>1.4318070294633787E-2</v>
      </c>
      <c r="S38">
        <f>D13/4-D10/4</f>
        <v>0.20833333350000005</v>
      </c>
      <c r="T38">
        <f>$P$26</f>
        <v>5.8831284194720748E-3</v>
      </c>
      <c r="V38">
        <f>Q38/S38</f>
        <v>-7.709382141802867</v>
      </c>
      <c r="W38">
        <f>SQRT(((1/S38)*R38)^2+((Q38/(S38^2))*T38)^2)</f>
        <v>0.22829584309399745</v>
      </c>
      <c r="Y38" s="6" t="s">
        <v>94</v>
      </c>
      <c r="Z38" s="6"/>
      <c r="AA38" s="5">
        <f>AVERAGE(V38:V47)</f>
        <v>-8.989096139843312</v>
      </c>
      <c r="AB38" s="13">
        <f>SQRT(SUM(W38^2+W39^2+W40^2+W41^2+W42^2+W43^2+W44^2+W45^2+W46^2+W47^2)/(H13^2))</f>
        <v>7.2699363863795455E-2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9.6833333330000002</v>
      </c>
      <c r="E39">
        <v>8.7646113329999995</v>
      </c>
      <c r="F39">
        <v>0.54555873089999996</v>
      </c>
      <c r="J39">
        <f>D30/4</f>
        <v>1.75</v>
      </c>
      <c r="K39">
        <f t="shared" si="6"/>
        <v>-0.12083333325000001</v>
      </c>
      <c r="Q39">
        <f t="shared" si="7"/>
        <v>-1.5844996167221854</v>
      </c>
      <c r="R39">
        <f t="shared" si="7"/>
        <v>1.1655847835419746E-2</v>
      </c>
      <c r="S39">
        <f>D16/4-D13/4</f>
        <v>0.20416666649999993</v>
      </c>
      <c r="T39">
        <f t="shared" ref="T39:T47" si="8">$P$26</f>
        <v>5.8831284194720748E-3</v>
      </c>
      <c r="V39">
        <f t="shared" ref="V39:V47" si="9">Q39/S39</f>
        <v>-7.7608144555868819</v>
      </c>
      <c r="W39">
        <f t="shared" ref="W39:W47" si="10">SQRT(((1/S39)*R39)^2+((Q39/(S39^2))*T39)^2)</f>
        <v>0.23080250712520864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 t="s">
        <v>54</v>
      </c>
      <c r="C40">
        <v>11</v>
      </c>
      <c r="D40">
        <v>10.18333333</v>
      </c>
      <c r="E40">
        <v>11.091873830000001</v>
      </c>
      <c r="F40">
        <v>0.56714749109999996</v>
      </c>
      <c r="J40">
        <f>D31/4</f>
        <v>1.87083333325</v>
      </c>
      <c r="K40">
        <f t="shared" si="6"/>
        <v>-0.10000000000000009</v>
      </c>
      <c r="Q40">
        <f t="shared" si="7"/>
        <v>-1.7761113720132222</v>
      </c>
      <c r="R40">
        <f t="shared" si="7"/>
        <v>8.8883909824600087E-3</v>
      </c>
      <c r="S40">
        <f>D19/4-D16/4</f>
        <v>0.19583333349999998</v>
      </c>
      <c r="T40">
        <f t="shared" si="8"/>
        <v>5.8831284194720748E-3</v>
      </c>
      <c r="V40">
        <f t="shared" si="9"/>
        <v>-9.0695048706466626</v>
      </c>
      <c r="W40">
        <f t="shared" si="10"/>
        <v>0.27621612365572568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 t="s">
        <v>55</v>
      </c>
      <c r="C41">
        <v>11</v>
      </c>
      <c r="D41">
        <v>10.266666669999999</v>
      </c>
      <c r="E41">
        <v>10.82236644</v>
      </c>
      <c r="F41">
        <v>0.56356165319999996</v>
      </c>
      <c r="J41">
        <f>D33/4</f>
        <v>1.9708333332500001</v>
      </c>
      <c r="K41">
        <f t="shared" si="6"/>
        <v>-0.13333333349999976</v>
      </c>
      <c r="Q41">
        <f t="shared" si="7"/>
        <v>-1.7759108849141634</v>
      </c>
      <c r="R41">
        <f t="shared" si="7"/>
        <v>5.973950035578675E-3</v>
      </c>
      <c r="S41">
        <f>D22/4-D19/4</f>
        <v>0.2208333332500001</v>
      </c>
      <c r="T41">
        <f t="shared" si="8"/>
        <v>5.8831284194720748E-3</v>
      </c>
      <c r="V41">
        <f t="shared" si="9"/>
        <v>-8.0418606139667208</v>
      </c>
      <c r="W41">
        <f t="shared" si="10"/>
        <v>0.21594099432075581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 t="s">
        <v>56</v>
      </c>
      <c r="C42">
        <v>11</v>
      </c>
      <c r="D42">
        <v>10.53333333</v>
      </c>
      <c r="E42">
        <v>11.103685090000001</v>
      </c>
      <c r="F42">
        <v>0.56027276940000004</v>
      </c>
      <c r="J42">
        <f>D34/4</f>
        <v>2.1041666667499999</v>
      </c>
      <c r="K42">
        <f t="shared" si="6"/>
        <v>-8.7500000000000355E-2</v>
      </c>
      <c r="Q42">
        <f t="shared" si="7"/>
        <v>-1.9007914433848763</v>
      </c>
      <c r="R42">
        <f t="shared" si="7"/>
        <v>3.1392773157295955E-3</v>
      </c>
      <c r="S42">
        <f>D25/4-D22/4</f>
        <v>0.22083333324999987</v>
      </c>
      <c r="T42">
        <f t="shared" si="8"/>
        <v>5.8831284194720748E-3</v>
      </c>
      <c r="V42">
        <f t="shared" si="9"/>
        <v>-8.6073574827267496</v>
      </c>
      <c r="W42">
        <f t="shared" si="10"/>
        <v>0.2297452289191465</v>
      </c>
      <c r="Y42" s="14" t="s">
        <v>96</v>
      </c>
      <c r="Z42" s="14"/>
      <c r="AA42" s="12">
        <f>ABS($X$17*100)</f>
        <v>192.45022599615552</v>
      </c>
      <c r="AB42" s="12">
        <f>$Y$17</f>
        <v>9.4442368016330949E-3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2.1916666667500002</v>
      </c>
      <c r="K43">
        <f t="shared" si="6"/>
        <v>-0.12916666649999975</v>
      </c>
      <c r="Q43">
        <f t="shared" si="7"/>
        <v>-1.8173834701978975</v>
      </c>
      <c r="R43">
        <f t="shared" si="7"/>
        <v>1.5845645980836832E-3</v>
      </c>
      <c r="S43">
        <f>D28/4-D25/4</f>
        <v>0.19583333349999998</v>
      </c>
      <c r="T43">
        <f t="shared" si="8"/>
        <v>5.8831284194720748E-3</v>
      </c>
      <c r="V43">
        <f t="shared" si="9"/>
        <v>-9.2802560101337281</v>
      </c>
      <c r="W43">
        <f t="shared" si="10"/>
        <v>0.27891026737980656</v>
      </c>
      <c r="Y43" s="14" t="s">
        <v>97</v>
      </c>
      <c r="Z43" s="14"/>
      <c r="AA43" s="12">
        <f>ABS($W$31)</f>
        <v>9.3560606090909146E-2</v>
      </c>
      <c r="AB43" s="12">
        <f>$X$31</f>
        <v>1.7738299600786787E-3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2.32083333325</v>
      </c>
      <c r="K44">
        <f t="shared" si="6"/>
        <v>-0.10000000000000009</v>
      </c>
      <c r="Q44">
        <f t="shared" si="7"/>
        <v>-2.0775353488935044</v>
      </c>
      <c r="R44">
        <f t="shared" si="7"/>
        <v>4.074118631646511E-3</v>
      </c>
      <c r="S44">
        <f>D31/4-D28/4</f>
        <v>0.2166666665000001</v>
      </c>
      <c r="T44">
        <f t="shared" si="8"/>
        <v>5.8831284194720748E-3</v>
      </c>
      <c r="V44">
        <f t="shared" si="9"/>
        <v>-9.5886246945766498</v>
      </c>
      <c r="W44">
        <f t="shared" si="10"/>
        <v>0.26103710526315504</v>
      </c>
      <c r="Y44" s="14" t="s">
        <v>98</v>
      </c>
      <c r="Z44" s="14"/>
      <c r="AA44" s="12">
        <f>ABS($W$32)</f>
        <v>0.11958333322499995</v>
      </c>
      <c r="AB44" s="12">
        <f>$X$32</f>
        <v>1.8604085572798247E-3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2.4208333332500001</v>
      </c>
      <c r="K45">
        <f t="shared" si="6"/>
        <v>-0.12499999924999994</v>
      </c>
      <c r="Q45">
        <f t="shared" si="7"/>
        <v>-2.263004296269941</v>
      </c>
      <c r="R45">
        <f t="shared" si="7"/>
        <v>7.5626326600371748E-3</v>
      </c>
      <c r="S45">
        <f>D34/4-D31/4</f>
        <v>0.23333333349999985</v>
      </c>
      <c r="T45">
        <f t="shared" si="8"/>
        <v>5.8831284194720748E-3</v>
      </c>
      <c r="V45">
        <f t="shared" si="9"/>
        <v>-9.6985898342293329</v>
      </c>
      <c r="W45">
        <f t="shared" si="10"/>
        <v>0.24667308684443939</v>
      </c>
      <c r="Y45" s="14" t="s">
        <v>99</v>
      </c>
      <c r="Z45" s="14"/>
      <c r="AA45" s="5">
        <f>ABS($S$31)</f>
        <v>2.22499999925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J46">
        <f t="shared" ref="J46" si="11">D40/4</f>
        <v>2.5458333325</v>
      </c>
      <c r="K46">
        <f t="shared" si="6"/>
        <v>-8.7499999999999911E-2</v>
      </c>
      <c r="Q46">
        <f>V23</f>
        <v>-2.251954791439597</v>
      </c>
      <c r="R46">
        <f t="shared" si="7"/>
        <v>1.1264837321756312E-2</v>
      </c>
      <c r="S46">
        <f>D37/4-D34/4</f>
        <v>0.2166666665000001</v>
      </c>
      <c r="T46">
        <f t="shared" si="8"/>
        <v>5.8831284194720748E-3</v>
      </c>
      <c r="V46">
        <f t="shared" si="9"/>
        <v>-10.393637506947087</v>
      </c>
      <c r="W46">
        <f t="shared" si="10"/>
        <v>0.28696652283815943</v>
      </c>
      <c r="Y46" s="14" t="s">
        <v>100</v>
      </c>
      <c r="Z46" s="14"/>
      <c r="AA46" s="5">
        <f>ABS($S$32)</f>
        <v>4.9438202263855571</v>
      </c>
      <c r="AB46" s="5">
        <f>$T$32</f>
        <v>4.1337193069308137E-2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J47">
        <f>D42/4</f>
        <v>2.6333333324999999</v>
      </c>
      <c r="Q47">
        <f>V24</f>
        <v>-2.1917100949530015</v>
      </c>
      <c r="R47">
        <f t="shared" si="7"/>
        <v>1.4944037819559683E-2</v>
      </c>
      <c r="S47">
        <f>D40/4-D37/4</f>
        <v>0.22499999925000003</v>
      </c>
      <c r="T47">
        <f t="shared" si="8"/>
        <v>5.8831284194720748E-3</v>
      </c>
      <c r="V47">
        <f t="shared" si="9"/>
        <v>-9.7409337878164521</v>
      </c>
      <c r="W47">
        <f t="shared" si="10"/>
        <v>0.26321602192307569</v>
      </c>
      <c r="Y47" s="14" t="s">
        <v>92</v>
      </c>
      <c r="Z47" s="14"/>
      <c r="AA47" s="5">
        <f>ABS($AA$38)</f>
        <v>8.989096139843312</v>
      </c>
      <c r="AB47" s="5">
        <f>$AB$38</f>
        <v>7.2699363863795455E-2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2019-09-04T11:26:21Z</dcterms:modified>
</cp:coreProperties>
</file>