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473FE427-28C4-40C9-B7B7-122648F1B76F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7" i="1" l="1"/>
  <c r="S47" i="1"/>
  <c r="W47" i="1" s="1"/>
  <c r="R47" i="1"/>
  <c r="Q47" i="1"/>
  <c r="V47" i="1" s="1"/>
  <c r="W46" i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AB38" i="1" s="1"/>
  <c r="AB47" i="1" s="1"/>
  <c r="R38" i="1"/>
  <c r="Q38" i="1"/>
  <c r="V38" i="1" s="1"/>
  <c r="AA38" i="1" s="1"/>
  <c r="AA47" i="1" s="1"/>
  <c r="W32" i="1"/>
  <c r="AA44" i="1" s="1"/>
  <c r="W31" i="1"/>
  <c r="AA43" i="1" s="1"/>
  <c r="T31" i="1"/>
  <c r="AB45" i="1" s="1"/>
  <c r="S31" i="1"/>
  <c r="T32" i="1" s="1"/>
  <c r="AB46" i="1" s="1"/>
  <c r="P28" i="1"/>
  <c r="X31" i="1" s="1"/>
  <c r="AB43" i="1" s="1"/>
  <c r="P30" i="1" l="1"/>
  <c r="X32" i="1" s="1"/>
  <c r="AB44" i="1" s="1"/>
  <c r="S32" i="1"/>
  <c r="AA46" i="1" s="1"/>
  <c r="AA45" i="1"/>
  <c r="H13" i="1" l="1"/>
  <c r="J47" i="1"/>
  <c r="J46" i="1"/>
  <c r="K20" i="1"/>
  <c r="K19" i="1"/>
  <c r="K46" i="1" l="1"/>
  <c r="N36" i="1" s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K45" i="1" s="1"/>
  <c r="O35" i="1" s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T25" i="1" s="1"/>
  <c r="AI23" i="1"/>
  <c r="AI24" i="1" s="1"/>
  <c r="AI27" i="1" s="1"/>
  <c r="AI28" i="1" s="1"/>
  <c r="U25" i="1" s="1"/>
  <c r="AI20" i="1"/>
  <c r="AH20" i="1"/>
  <c r="AB18" i="1"/>
  <c r="AB21" i="1" s="1"/>
  <c r="AB16" i="1"/>
  <c r="AA19" i="1"/>
  <c r="AA20" i="1" s="1"/>
  <c r="AH25" i="1" l="1"/>
  <c r="AI25" i="1" s="1"/>
  <c r="T19" i="1"/>
  <c r="T24" i="1"/>
  <c r="V24" i="1" s="1"/>
  <c r="T17" i="1"/>
  <c r="T16" i="1"/>
  <c r="U16" i="1" s="1"/>
  <c r="T23" i="1"/>
  <c r="U23" i="1" s="1"/>
  <c r="T15" i="1"/>
  <c r="V15" i="1" s="1"/>
  <c r="T21" i="1"/>
  <c r="U21" i="1" s="1"/>
  <c r="T20" i="1"/>
  <c r="T18" i="1"/>
  <c r="T22" i="1"/>
  <c r="AA25" i="1"/>
  <c r="L4" i="1"/>
  <c r="AB20" i="1"/>
  <c r="V20" i="1" l="1"/>
  <c r="N21" i="1"/>
  <c r="U15" i="1"/>
  <c r="U19" i="1"/>
  <c r="V19" i="1"/>
  <c r="V18" i="1"/>
  <c r="U18" i="1"/>
  <c r="W18" i="1" s="1"/>
  <c r="W15" i="1"/>
  <c r="V21" i="1"/>
  <c r="U20" i="1"/>
  <c r="W20" i="1" s="1"/>
  <c r="V23" i="1"/>
  <c r="U24" i="1"/>
  <c r="W24" i="1" s="1"/>
  <c r="U17" i="1"/>
  <c r="W16" i="1" s="1"/>
  <c r="V17" i="1"/>
  <c r="U22" i="1"/>
  <c r="W22" i="1" s="1"/>
  <c r="V22" i="1"/>
  <c r="V16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Q20" i="1" l="1"/>
  <c r="O21" i="1"/>
  <c r="R20" i="1" s="1"/>
  <c r="X17" i="1"/>
  <c r="W23" i="1"/>
  <c r="W19" i="1"/>
  <c r="W17" i="1"/>
  <c r="W21" i="1"/>
  <c r="O17" i="1"/>
  <c r="O19" i="1"/>
  <c r="O11" i="1"/>
  <c r="O16" i="1"/>
  <c r="O12" i="1"/>
  <c r="O13" i="1"/>
  <c r="O14" i="1"/>
  <c r="O18" i="1"/>
  <c r="O15" i="1"/>
  <c r="Y17" i="1" l="1"/>
  <c r="Q13" i="1"/>
  <c r="Q15" i="1"/>
  <c r="Q17" i="1"/>
  <c r="Q19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<sst xmlns="http://schemas.openxmlformats.org/spreadsheetml/2006/main" count="163" uniqueCount="101">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</sst>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27" sqref="P27:AB47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22.333713750000001</v>
      </c>
      <c r="M3">
        <v>0.01</v>
      </c>
      <c r="N3" t="s">
        <v>38</v>
      </c>
    </row>
    <row r="4" spans="1:35" x14ac:dyDescent="0.25">
      <c r="D4">
        <v>3.3333333329999999E-2</v>
      </c>
      <c r="E4">
        <v>11.167159679999999</v>
      </c>
      <c r="F4">
        <v>0.4903298687</v>
      </c>
      <c r="H4" s="11" t="s">
        <v>7</v>
      </c>
      <c r="I4" s="11"/>
      <c r="J4" s="11"/>
      <c r="K4" s="11"/>
      <c r="L4">
        <f>AA20</f>
        <v>11.675438247300033</v>
      </c>
      <c r="M4">
        <f>AB20</f>
        <v>0.10198705197680823</v>
      </c>
      <c r="P4" t="s">
        <v>13</v>
      </c>
    </row>
    <row r="5" spans="1:35" x14ac:dyDescent="0.25">
      <c r="D5">
        <v>0.05</v>
      </c>
      <c r="E5">
        <v>-11.16655407</v>
      </c>
      <c r="F5">
        <v>0.44198362429999999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22.333713750000001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1.45</v>
      </c>
      <c r="E10">
        <v>-10.52168812</v>
      </c>
      <c r="F10">
        <v>0.46888911309999998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11.166856875000001</v>
      </c>
      <c r="AB10">
        <f>AB9</f>
        <v>0.01</v>
      </c>
      <c r="AE10" t="s">
        <v>65</v>
      </c>
      <c r="AH10">
        <f>L3</f>
        <v>22.333713750000001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1.55</v>
      </c>
      <c r="E11">
        <v>-10.778945589999999</v>
      </c>
      <c r="F11">
        <v>0.4922609053</v>
      </c>
      <c r="G11" t="s">
        <v>57</v>
      </c>
      <c r="H11">
        <f>M3</f>
        <v>0.01</v>
      </c>
      <c r="K11">
        <f>ABS(E11-E14)</f>
        <v>1.8607178569999991</v>
      </c>
      <c r="L11">
        <f>SQRT((H11^2)+(H11^2))</f>
        <v>1.4142135623730951E-2</v>
      </c>
      <c r="N11">
        <f>($L$4-$L$5)*(E11/$L$4)</f>
        <v>-10.215784133390821</v>
      </c>
      <c r="O11">
        <f>SQRT(((E11/$L$4)*$M$4)^2+((E11/$L$4)*$M$5)^2+(($L$4-$L$5)*$H$11)^2+(((($L$5-$L$4)*E11)/($L$4^2))*$M$4)^2)</f>
        <v>0.17050788966161201</v>
      </c>
      <c r="Q11">
        <f>N11-N12</f>
        <v>-1.7635019864923134</v>
      </c>
      <c r="R11">
        <f>SQRT((O11^2)+(O12^2))</f>
        <v>0.22986365305027387</v>
      </c>
      <c r="T11" s="5">
        <f>ABS(AVERAGE(Q11:Q20))</f>
        <v>2.0501523815172389</v>
      </c>
      <c r="U11" s="5">
        <f>SQRT(((R11^2)+(R12^2)+(R13^2)+(R14^2)+(R15^2)+(R16^2)+(R17^2)+(R18^2)+(R19^2)+(R20^2))/($H$13-1))</f>
        <v>0.18982792526362913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1.8666666670000001</v>
      </c>
      <c r="E12">
        <v>-10.560153039999999</v>
      </c>
      <c r="F12">
        <v>0.4743162849</v>
      </c>
      <c r="G12" t="s">
        <v>58</v>
      </c>
      <c r="H12">
        <f>L6</f>
        <v>4.1599999999999996E-3</v>
      </c>
      <c r="K12">
        <f>ABS(E14-E17)</f>
        <v>2.0171252530000006</v>
      </c>
      <c r="L12" s="1"/>
      <c r="N12">
        <f>($L$4-$L$5)*(E14/$L$4)</f>
        <v>-8.4522821468985079</v>
      </c>
      <c r="O12">
        <f>SQRT(((E14/$L$4)*$M$4)^2+((E14/$L$4)*$M$5)^2+(($L$4-$L$5)*$H$11)^2+(((($L$5-$L$4)*E14)/($L$4^2))*$M$4)^2)</f>
        <v>0.15415692834498301</v>
      </c>
      <c r="Q12">
        <f t="shared" ref="Q12:Q19" si="0">N12-N13</f>
        <v>-1.9117376539850728</v>
      </c>
      <c r="R12">
        <f t="shared" ref="R12:R19" si="1">SQRT((O12^2)+(O13^2))</f>
        <v>0.20713974902911436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2.3666666670000001</v>
      </c>
      <c r="E13">
        <v>-8.5697168890000004</v>
      </c>
      <c r="F13">
        <v>0.49915924410000001</v>
      </c>
      <c r="G13" t="s">
        <v>39</v>
      </c>
      <c r="H13" s="4">
        <f>C42</f>
        <v>11</v>
      </c>
      <c r="K13">
        <f>ABS(E17-E20)</f>
        <v>1.9905098699999995</v>
      </c>
      <c r="L13" s="1"/>
      <c r="N13">
        <f>($L$4-$L$5)*(E17/$L$4)</f>
        <v>-6.5405444929134351</v>
      </c>
      <c r="O13">
        <f>SQRT(((E17/$L$4)*$M$4)^2+((E17/$L$4)*$M$5)^2+(($L$4-$L$5)*$H$11)^2+(((($L$5-$L$4)*E17)/($L$4^2))*$M$4)^2)</f>
        <v>0.13835648546809887</v>
      </c>
      <c r="Q13">
        <f t="shared" si="0"/>
        <v>-1.8865128298048885</v>
      </c>
      <c r="R13">
        <f t="shared" si="1"/>
        <v>0.1867608481075014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2.5</v>
      </c>
      <c r="E14">
        <v>-8.9182277330000002</v>
      </c>
      <c r="F14">
        <v>0.49776305259999998</v>
      </c>
      <c r="K14">
        <f>ABS(E20-E23)</f>
        <v>2.1117741090000002</v>
      </c>
      <c r="L14" s="1"/>
      <c r="N14">
        <f>($L$4-$L$5)*(E20/$L$4)</f>
        <v>-4.6540316631085465</v>
      </c>
      <c r="O14">
        <f>SQRT(((E20/$L$4)*$M$4)^2+((E20/$L$4)*$M$5)^2+(($L$4-$L$5)*$H$11)^2+(((($L$5-$L$4)*E20)/($L$4^2))*$M$4)^2)</f>
        <v>0.12544758791921415</v>
      </c>
      <c r="Q14">
        <f t="shared" si="0"/>
        <v>-2.0014414448888362</v>
      </c>
      <c r="R14">
        <f t="shared" si="1"/>
        <v>0.17063438022965463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1.1668568750000006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2.8166666669999998</v>
      </c>
      <c r="E15">
        <v>-8.6228002200000002</v>
      </c>
      <c r="F15">
        <v>0.4925894435</v>
      </c>
      <c r="K15">
        <f>ABS(E26-E23)</f>
        <v>2.0463620752999998</v>
      </c>
      <c r="L15" s="1"/>
      <c r="N15">
        <f>($L$4-$L$5)*(E23/$L$4)</f>
        <v>-2.6525902182197103</v>
      </c>
      <c r="O15">
        <f>SQRT(((E23/$L$4)*$M$4)^2+((E23/$L$4)*$M$5)^2+(($L$4-$L$5)*$H$11)^2+(((($L$5-$L$4)*E23)/($L$4^2))*$M$4)^2)</f>
        <v>0.11566760307713386</v>
      </c>
      <c r="Q15">
        <f t="shared" si="0"/>
        <v>-1.9394469566129848</v>
      </c>
      <c r="R15">
        <f t="shared" si="1"/>
        <v>0.16032902067720339</v>
      </c>
      <c r="T15">
        <f>E11*$AH$28</f>
        <v>-9.9115440879345922</v>
      </c>
      <c r="U15">
        <f>(SQRT(($M$3/E11)^2+($AI$28/$AH$28^2)))/100*T15</f>
        <v>-1.1817839497091127E-2</v>
      </c>
      <c r="V15">
        <f>T15-T16</f>
        <v>-1.7109824816234802</v>
      </c>
      <c r="W15">
        <f>SQRT(U15^2+U16^2)</f>
        <v>1.5338481845091697E-2</v>
      </c>
      <c r="Z15" t="s">
        <v>26</v>
      </c>
      <c r="AA15">
        <f>AA14/AA13</f>
        <v>0.95644006147541027</v>
      </c>
      <c r="AB15">
        <f>(((AB13/AA13)*100+(AB14/AA14)*100)/100)*AA15</f>
        <v>8.1967213114754085E-3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3.3</v>
      </c>
      <c r="E16">
        <v>-6.6442136039999999</v>
      </c>
      <c r="F16">
        <v>0.52023813600000002</v>
      </c>
      <c r="K16">
        <f>ABS(E29-E26)</f>
        <v>2.0588750736999999</v>
      </c>
      <c r="L16" s="1"/>
      <c r="N16">
        <f>($L$4-$L$5)*(E26/$L$4)</f>
        <v>-0.71314326160672548</v>
      </c>
      <c r="O16">
        <f>SQRT(((E26/$L$4)*$M$4)^2+((E26/$L$4)*$M$5)^2+(($L$4-$L$5)*$H$11)^2+(((($L$5-$L$4)*E26)/($L$4^2))*$M$4)^2)</f>
        <v>0.11102432377502565</v>
      </c>
      <c r="Q16">
        <f t="shared" si="0"/>
        <v>-1.9513061954827364</v>
      </c>
      <c r="R16">
        <f t="shared" si="1"/>
        <v>0.15753729313836901</v>
      </c>
      <c r="T16">
        <f>E14*$AH$28</f>
        <v>-8.200561606311112</v>
      </c>
      <c r="U16">
        <f>(SQRT(($M$3/E14)^2+($AI$28/$AH$28^2)))/100*T16</f>
        <v>-9.7779187424114206E-3</v>
      </c>
      <c r="V16">
        <f t="shared" ref="V16:V23" si="2">T16-T17</f>
        <v>-1.8548034878795345</v>
      </c>
      <c r="W16">
        <f t="shared" ref="W16:W23" si="3">SQRT(U16^2+U17^2)</f>
        <v>1.2363685424745191E-2</v>
      </c>
      <c r="X16" s="6" t="s">
        <v>83</v>
      </c>
      <c r="Y16" s="6" t="s">
        <v>84</v>
      </c>
      <c r="Z16" t="s">
        <v>27</v>
      </c>
      <c r="AA16">
        <f>ATAN(AA14/AA13)</f>
        <v>0.76313694333987581</v>
      </c>
      <c r="AB16">
        <f>(ABS(1/(1+AA15)))*AB15</f>
        <v>4.1896102379410565E-3</v>
      </c>
      <c r="AG16" t="s">
        <v>69</v>
      </c>
      <c r="AH16">
        <f>AH10/2</f>
        <v>11.166856875000001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3.4333333330000002</v>
      </c>
      <c r="E17">
        <v>-6.9011024799999996</v>
      </c>
      <c r="F17">
        <v>0.51407823460000002</v>
      </c>
      <c r="K17">
        <f>ABS(E32-E29)</f>
        <v>2.3097838920000004</v>
      </c>
      <c r="L17" s="1"/>
      <c r="N17">
        <f>($L$4-$L$5)*(E29/$L$4)</f>
        <v>1.238162933876011</v>
      </c>
      <c r="O17">
        <f>SQRT(((E29/$L$4)*$M$4)^2+((E29/$L$4)*$M$5)^2+(($L$4-$L$5)*$H$11)^2+(((($L$5-$L$4)*E29)/($L$4^2))*$M$4)^2)</f>
        <v>0.11176581883412604</v>
      </c>
      <c r="Q17">
        <f t="shared" si="0"/>
        <v>-2.1891059230641599</v>
      </c>
      <c r="R17">
        <f t="shared" si="1"/>
        <v>0.1631872425539502</v>
      </c>
      <c r="T17">
        <f>E17*$AH$28</f>
        <v>-6.3457581184315774</v>
      </c>
      <c r="U17">
        <f>(SQRT(($M$3/E17)^2+($AI$28/$AH$28^2)))/100*T17</f>
        <v>-7.5665726950090249E-3</v>
      </c>
      <c r="V17">
        <f t="shared" si="2"/>
        <v>-1.8303298935173444</v>
      </c>
      <c r="W17">
        <f t="shared" si="3"/>
        <v>9.2868688115160906E-3</v>
      </c>
      <c r="X17" s="5">
        <f>ABS(AVERAGE(V15:V24))</f>
        <v>1.9890960352201126</v>
      </c>
      <c r="Y17" s="5">
        <f>SQRT(((W15^2)+(W16^2)+(W17^2)+(W18^2)+(W19^2)+(W20^2)+(W21^2)+(W22^2)+(W23^2)+(W24^2))/($H$13-1))</f>
        <v>9.7893310622090713E-3</v>
      </c>
      <c r="Z17" t="s">
        <v>28</v>
      </c>
      <c r="AA17">
        <f>SQRT((AA14^2)+(AA13^2))</f>
        <v>1.6881809638586638</v>
      </c>
      <c r="AB17">
        <f>SQRT(((ABS(AA13*(AA13^2+AA14^2)))*AB13)^2+((ABS(AA14*(AA13^2+AA14^2)))*AB14)^2)</f>
        <v>3.3254895463748609E-2</v>
      </c>
      <c r="AG17" t="s">
        <v>70</v>
      </c>
      <c r="AH17">
        <f>(AH16)-AH15</f>
        <v>1.1668568750000006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3.733333333</v>
      </c>
      <c r="E18">
        <v>-6.6647014950000001</v>
      </c>
      <c r="F18">
        <v>0.50521427630000004</v>
      </c>
      <c r="K18">
        <f>ABS(E35-E32)</f>
        <v>2.3837237039999999</v>
      </c>
      <c r="N18">
        <f>($L$4-$L$5)*(E32/$L$4)</f>
        <v>3.4272688569401706</v>
      </c>
      <c r="O18">
        <f>SQRT(((E32/$L$4)*$M$4)^2+((E32/$L$4)*$M$5)^2+(($L$4-$L$5)*$H$11)^2+(((($L$5-$L$4)*E32)/($L$4^2))*$M$4)^2)</f>
        <v>0.11890533155707987</v>
      </c>
      <c r="Q18">
        <f t="shared" si="0"/>
        <v>-2.2591826436439777</v>
      </c>
      <c r="R18">
        <f t="shared" si="1"/>
        <v>0.17775558764953375</v>
      </c>
      <c r="T18">
        <f>E20*$AH$28</f>
        <v>-4.515428224914233</v>
      </c>
      <c r="U18">
        <f>(SQRT(($M$3/E20)^2+($AI$28/$AH$28^2)))/100*T18</f>
        <v>-5.3845064744555884E-3</v>
      </c>
      <c r="V18">
        <f t="shared" si="2"/>
        <v>-1.9418357770105685</v>
      </c>
      <c r="W18">
        <f t="shared" si="3"/>
        <v>6.1981399740079239E-3</v>
      </c>
      <c r="Z18" t="s">
        <v>29</v>
      </c>
      <c r="AA18">
        <f>AA17/AA14</f>
        <v>1.4467763785157137</v>
      </c>
      <c r="AB18">
        <f>(((AB17/AA17)*100+(AB14/AA14)*100)/100)*AA18</f>
        <v>4.089846858802261E-2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4.2166666670000001</v>
      </c>
      <c r="E19">
        <v>-4.6003992499999997</v>
      </c>
      <c r="F19">
        <v>0.52802554079999997</v>
      </c>
      <c r="K19">
        <f>ABS(E38-E35)</f>
        <v>2.4337801469999993</v>
      </c>
      <c r="N19">
        <f>($L$4-$L$5)*(E35/$L$4)</f>
        <v>5.6864515005841483</v>
      </c>
      <c r="O19">
        <f>SQRT(((E35/$L$4)*$M$4)^2+((E35/$L$4)*$M$5)^2+(($L$4-$L$5)*$H$11)^2+(((($L$5-$L$4)*E35)/($L$4^2))*$M$4)^2)</f>
        <v>0.13213088612407009</v>
      </c>
      <c r="Q19">
        <f t="shared" si="0"/>
        <v>-2.3066238160577059</v>
      </c>
      <c r="R19">
        <f t="shared" si="1"/>
        <v>0.20001297141058497</v>
      </c>
      <c r="T19">
        <f>E23*$AH$28</f>
        <v>-2.5735924479036645</v>
      </c>
      <c r="U19">
        <f>(SQRT(($M$3/E23)^2+($AI$28/$AH$28^2)))/100*T19</f>
        <v>-3.0698581667466009E-3</v>
      </c>
      <c r="V19">
        <f t="shared" si="2"/>
        <v>-1.8816875695179456</v>
      </c>
      <c r="W19">
        <f t="shared" si="3"/>
        <v>3.1800997586224262E-3</v>
      </c>
      <c r="Z19" t="s">
        <v>30</v>
      </c>
      <c r="AA19">
        <f>1/AA15</f>
        <v>1.0455438247300033</v>
      </c>
      <c r="AB19">
        <f>AB15</f>
        <v>8.1967213114754085E-3</v>
      </c>
      <c r="AG19" t="s">
        <v>72</v>
      </c>
      <c r="AH19">
        <f>AH17/AH18</f>
        <v>0.48619036458333359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4.3333333329999997</v>
      </c>
      <c r="E20">
        <v>-4.9105926100000001</v>
      </c>
      <c r="F20">
        <v>0.5330148549</v>
      </c>
      <c r="K20">
        <f>ABS(E41-E38)</f>
        <v>2.4190511590000003</v>
      </c>
      <c r="N20">
        <f>($L$4-$L$5)*(E38/$L$4)</f>
        <v>7.9930753166418542</v>
      </c>
      <c r="O20">
        <f>SQRT(((E38/$L$4)*$M$4)^2+((E38/$L$4)*$M$5)^2+(($L$4-$L$5)*$H$11)^2+(((($L$5-$L$4)*E38)/($L$4^2))*$M$4)^2)</f>
        <v>0.15015531180933794</v>
      </c>
      <c r="Q20">
        <f t="shared" ref="Q20" si="4">N20-N21</f>
        <v>-2.2926643651397152</v>
      </c>
      <c r="R20">
        <f t="shared" ref="R20" si="5">SQRT((O20^2)+(O21^2))</f>
        <v>0.22770776001078011</v>
      </c>
      <c r="T20">
        <f>E26*$AH$28</f>
        <v>-0.69190487838571879</v>
      </c>
      <c r="U20">
        <f>(SQRT(($M$3/E26)^2+($AI$28/$AH$28^2)))/100*T20</f>
        <v>-8.3006343784653889E-4</v>
      </c>
      <c r="V20">
        <f t="shared" si="2"/>
        <v>-1.893193624008926</v>
      </c>
      <c r="W20">
        <f t="shared" si="3"/>
        <v>1.6579855113051957E-3</v>
      </c>
      <c r="Z20" t="s">
        <v>31</v>
      </c>
      <c r="AA20">
        <f>AA10*AA19</f>
        <v>11.675438247300033</v>
      </c>
      <c r="AB20">
        <f>(((AB10/AA10)*100+(AB19/AA19)*100)/100)*AA20</f>
        <v>0.10198705197680823</v>
      </c>
      <c r="AG20" t="s">
        <v>73</v>
      </c>
      <c r="AH20">
        <f>ATAN(AH19)</f>
        <v>0.45253899272899367</v>
      </c>
      <c r="AI20">
        <f>(ABS(1/(1+AH19)))*AI19</f>
        <v>2.8035888039382008E-3</v>
      </c>
    </row>
    <row r="21" spans="2:35" x14ac:dyDescent="0.25">
      <c r="B21" s="9" t="s">
        <v>56</v>
      </c>
      <c r="C21">
        <v>4</v>
      </c>
      <c r="D21">
        <v>4.6666666670000003</v>
      </c>
      <c r="E21">
        <v>-4.6535562979999998</v>
      </c>
      <c r="F21">
        <v>0.52736207889999998</v>
      </c>
      <c r="N21">
        <f>($L$4-$L$5)*(E41/$L$4)</f>
        <v>10.285739681781569</v>
      </c>
      <c r="O21">
        <f>SQRT(((E41/$L$4)*$M$4)^2+((E41/$L$4)*$M$5)^2+(($L$4-$L$5)*$H$11)^2+(((($L$5-$L$4)*E41)/($L$4^2))*$M$4)^2)</f>
        <v>0.17118471399213053</v>
      </c>
      <c r="T21">
        <f>E29*$AH$28</f>
        <v>1.2012887456232073</v>
      </c>
      <c r="U21">
        <f>(SQRT(($M$3/E29)^2+($AI$28/$AH$28^2)))/100*T21</f>
        <v>1.4352388807610866E-3</v>
      </c>
      <c r="V21">
        <f t="shared" si="2"/>
        <v>-2.1239113499559981</v>
      </c>
      <c r="W21">
        <f t="shared" si="3"/>
        <v>4.2174122568761395E-3</v>
      </c>
      <c r="Z21" t="s">
        <v>32</v>
      </c>
      <c r="AA21">
        <f>AA10*AA18</f>
        <v>16.155944749015802</v>
      </c>
      <c r="AB21">
        <f>(((AB10/AA10)*100+(AB18/AA18)*100)/100)*AA21</f>
        <v>0.4711751089142891</v>
      </c>
    </row>
    <row r="22" spans="2:35" x14ac:dyDescent="0.25">
      <c r="B22" s="8" t="s">
        <v>54</v>
      </c>
      <c r="C22">
        <v>5</v>
      </c>
      <c r="D22">
        <v>5.1666666670000003</v>
      </c>
      <c r="E22">
        <v>-2.5241737500000001</v>
      </c>
      <c r="F22">
        <v>0.54212473309999998</v>
      </c>
      <c r="T22">
        <f>E32*$AH$28</f>
        <v>3.3252000955792056</v>
      </c>
      <c r="U22">
        <f>(SQRT(($M$3/E32)^2+($AI$28/$AH$28^2)))/100*T22</f>
        <v>3.9656847453624902E-3</v>
      </c>
      <c r="V22">
        <f t="shared" si="2"/>
        <v>-2.1919010898032329</v>
      </c>
      <c r="W22">
        <f t="shared" si="3"/>
        <v>7.6814930176911621E-3</v>
      </c>
      <c r="AE22">
        <v>2</v>
      </c>
      <c r="AG22" t="s">
        <v>74</v>
      </c>
      <c r="AH22">
        <f>AH18/AH17</f>
        <v>2.0568075240590229</v>
      </c>
      <c r="AI22">
        <f>SQRT((AI17*(AH18/(AH17^2)))^2)</f>
        <v>1.7626904962607534E-2</v>
      </c>
    </row>
    <row r="23" spans="2:35" x14ac:dyDescent="0.25">
      <c r="B23" s="5" t="s">
        <v>55</v>
      </c>
      <c r="C23">
        <v>5</v>
      </c>
      <c r="D23">
        <v>5.266666667</v>
      </c>
      <c r="E23">
        <v>-2.798818501</v>
      </c>
      <c r="F23">
        <v>0.53869684709999999</v>
      </c>
      <c r="T23">
        <f>E35*$AH$28</f>
        <v>5.5171011853824385</v>
      </c>
      <c r="U23">
        <f>(SQRT(($M$3/E35)^2+($AI$28/$AH$28^2)))/100*T23</f>
        <v>6.5786533182131826E-3</v>
      </c>
      <c r="V23">
        <f t="shared" si="2"/>
        <v>-2.2379293991157834</v>
      </c>
      <c r="W23">
        <f t="shared" si="3"/>
        <v>1.1348165800730855E-2</v>
      </c>
      <c r="AA23" t="s">
        <v>11</v>
      </c>
      <c r="AB23" t="s">
        <v>4</v>
      </c>
      <c r="AG23" t="s">
        <v>31</v>
      </c>
      <c r="AH23">
        <f>AH22*AH16</f>
        <v>22.968075240590228</v>
      </c>
      <c r="AI23">
        <f>((SQRT((((AI19/AH19)*100)^2)+(((AI16/AH16)*100)^2)))/100)*AH23</f>
        <v>0.19790881598574089</v>
      </c>
    </row>
    <row r="24" spans="2:35" x14ac:dyDescent="0.25">
      <c r="B24" s="9" t="s">
        <v>56</v>
      </c>
      <c r="C24">
        <v>5</v>
      </c>
      <c r="D24">
        <v>5.6</v>
      </c>
      <c r="E24">
        <v>-2.5747462190000001</v>
      </c>
      <c r="F24">
        <v>0.57102982390000001</v>
      </c>
      <c r="T24">
        <f>E38*$AH$28</f>
        <v>7.7550305844982219</v>
      </c>
      <c r="U24">
        <f>(SQRT(($M$3/E38)^2+($AI$28/$AH$28^2)))/100*T24</f>
        <v>9.2467392933747224E-3</v>
      </c>
      <c r="V24">
        <f>T24-T25</f>
        <v>-2.224385679768309</v>
      </c>
      <c r="W24">
        <f>SQRT(U24^2+U25^2)</f>
        <v>1.5069263213730512E-2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22.368075240590226</v>
      </c>
      <c r="AI24">
        <f>AI23</f>
        <v>0.19790881598574089</v>
      </c>
    </row>
    <row r="25" spans="2:35" x14ac:dyDescent="0.25">
      <c r="B25" s="8" t="s">
        <v>54</v>
      </c>
      <c r="C25">
        <v>6</v>
      </c>
      <c r="D25">
        <v>6.1333333330000004</v>
      </c>
      <c r="E25">
        <v>-0.54842972649999999</v>
      </c>
      <c r="F25">
        <v>0.56087705860000003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T25">
        <f>E41*$AH$28</f>
        <v>9.9794162642665309</v>
      </c>
      <c r="U25">
        <f>(SQRT(($M$3/E41)^2+($AI$28/$AH$28^2)))/100*T25</f>
        <v>1.1898760702066899E-2</v>
      </c>
      <c r="Z25" t="s">
        <v>34</v>
      </c>
      <c r="AA25">
        <f>AA20-AA24</f>
        <v>11.065438247300033</v>
      </c>
      <c r="AB25">
        <f>SQRT((AB20^2)+(AB24^2))</f>
        <v>0.10198705197680823</v>
      </c>
      <c r="AG25" t="s">
        <v>76</v>
      </c>
      <c r="AH25">
        <f>AH22*AH24</f>
        <v>46.006825453564318</v>
      </c>
      <c r="AI25">
        <f>((SQRT((((AI22/AH22)*100)^2)+(((AI24/AH24)*100)^2)))/100)*AH25</f>
        <v>0.56670520569402316</v>
      </c>
    </row>
    <row r="26" spans="2:35" x14ac:dyDescent="0.25">
      <c r="B26" s="5" t="s">
        <v>55</v>
      </c>
      <c r="C26">
        <v>6</v>
      </c>
      <c r="D26">
        <v>6.2833333329999999</v>
      </c>
      <c r="E26">
        <v>-0.75245642570000004</v>
      </c>
      <c r="F26">
        <v>0.57900597379999996</v>
      </c>
      <c r="J26">
        <f>D10/4</f>
        <v>0.36249999999999999</v>
      </c>
      <c r="K26">
        <f>J26-J27</f>
        <v>-0.10416666675000003</v>
      </c>
      <c r="M26">
        <v>1</v>
      </c>
      <c r="N26">
        <f>ABS(K26)</f>
        <v>0.10416666675000003</v>
      </c>
      <c r="O26">
        <f>ABS(K27)</f>
        <v>0.125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6.5</v>
      </c>
      <c r="E27">
        <v>-0.61960066319999996</v>
      </c>
      <c r="F27">
        <v>0.5836177977</v>
      </c>
      <c r="J27">
        <f>D12/4</f>
        <v>0.46666666675000001</v>
      </c>
      <c r="K27">
        <f t="shared" ref="K27:K46" si="6">J27-J28</f>
        <v>-0.125</v>
      </c>
      <c r="M27">
        <v>2</v>
      </c>
      <c r="N27">
        <f>ABS(K28)</f>
        <v>0.11249999999999993</v>
      </c>
      <c r="O27">
        <f>ABS(K29)</f>
        <v>0.12083333325000001</v>
      </c>
      <c r="P27" t="s">
        <v>85</v>
      </c>
      <c r="AE27">
        <v>3</v>
      </c>
      <c r="AG27" t="s">
        <v>77</v>
      </c>
      <c r="AH27">
        <f>AH24-((3/2)*AH9)</f>
        <v>20.568075240590225</v>
      </c>
      <c r="AI27">
        <f>AI24</f>
        <v>0.19790881598574089</v>
      </c>
    </row>
    <row r="28" spans="2:35" x14ac:dyDescent="0.25">
      <c r="B28" s="8" t="s">
        <v>54</v>
      </c>
      <c r="C28">
        <v>7</v>
      </c>
      <c r="D28">
        <v>6.9666666670000001</v>
      </c>
      <c r="E28">
        <v>1.592876076</v>
      </c>
      <c r="F28">
        <v>0.5669276406</v>
      </c>
      <c r="J28">
        <f>D13/4</f>
        <v>0.59166666675000001</v>
      </c>
      <c r="K28">
        <f t="shared" si="6"/>
        <v>-0.11249999999999993</v>
      </c>
      <c r="M28">
        <v>3</v>
      </c>
      <c r="N28">
        <f>ABS(K30)</f>
        <v>0.10833333325000005</v>
      </c>
      <c r="O28">
        <f>ABS(K31)</f>
        <v>0.12083333350000003</v>
      </c>
      <c r="P28">
        <f>H13</f>
        <v>11</v>
      </c>
      <c r="AG28" t="s">
        <v>78</v>
      </c>
      <c r="AH28">
        <f>AH27/AH24</f>
        <v>0.9195281676836623</v>
      </c>
      <c r="AI28">
        <f>SQRT((AI27/AH24)^2+((AH27*AI24/(AH24^2))^2))</f>
        <v>1.2019802220340567E-2</v>
      </c>
    </row>
    <row r="29" spans="2:35" x14ac:dyDescent="0.25">
      <c r="B29" s="5" t="s">
        <v>55</v>
      </c>
      <c r="C29">
        <v>7</v>
      </c>
      <c r="D29">
        <v>7.1</v>
      </c>
      <c r="E29">
        <v>1.306418648</v>
      </c>
      <c r="F29">
        <v>0.56335231860000001</v>
      </c>
      <c r="J29">
        <f>D15/4</f>
        <v>0.70416666674999995</v>
      </c>
      <c r="K29">
        <f t="shared" si="6"/>
        <v>-0.12083333325000001</v>
      </c>
      <c r="M29">
        <v>4</v>
      </c>
      <c r="N29">
        <f>ABS(K32)</f>
        <v>0.11250000000000004</v>
      </c>
      <c r="O29">
        <f>ABS(K33)</f>
        <v>0.125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7.4333333330000002</v>
      </c>
      <c r="E30">
        <v>1.586932878</v>
      </c>
      <c r="F30">
        <v>0.56980709200000002</v>
      </c>
      <c r="J30">
        <f>D16/4</f>
        <v>0.82499999999999996</v>
      </c>
      <c r="K30">
        <f t="shared" si="6"/>
        <v>-0.10833333325000005</v>
      </c>
      <c r="M30">
        <v>5</v>
      </c>
      <c r="N30">
        <f>ABS(K34)</f>
        <v>0.10833333324999983</v>
      </c>
      <c r="O30">
        <f>ABS(K35)</f>
        <v>0.13333333325000019</v>
      </c>
      <c r="P30">
        <f>P28-1</f>
        <v>10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7.9333333330000002</v>
      </c>
      <c r="E31">
        <v>3.8791820499999998</v>
      </c>
      <c r="F31">
        <v>0.55115895820000005</v>
      </c>
      <c r="J31">
        <f>D18/4</f>
        <v>0.93333333325000001</v>
      </c>
      <c r="K31">
        <f t="shared" si="6"/>
        <v>-0.12083333350000003</v>
      </c>
      <c r="M31">
        <v>6</v>
      </c>
      <c r="N31">
        <f>ABS(K36)</f>
        <v>9.1666666749999903E-2</v>
      </c>
      <c r="O31">
        <f>ABS(K37)</f>
        <v>0.11666666675000004</v>
      </c>
      <c r="R31" s="6" t="s">
        <v>17</v>
      </c>
      <c r="S31" s="5">
        <f>SUM(N26:O36)</f>
        <v>2.4374999999999996</v>
      </c>
      <c r="T31" s="5">
        <f>SQRT((P26^2)*10)</f>
        <v>1.8604085572798249E-2</v>
      </c>
      <c r="V31" s="6" t="s">
        <v>14</v>
      </c>
      <c r="W31" s="5">
        <f>AVERAGE(N26:N36)</f>
        <v>0.11022727288636364</v>
      </c>
      <c r="X31" s="12">
        <f>SQRT(((P26)^2)/P28)</f>
        <v>1.7738299600786787E-3</v>
      </c>
    </row>
    <row r="32" spans="2:35" x14ac:dyDescent="0.25">
      <c r="B32" s="5" t="s">
        <v>55</v>
      </c>
      <c r="C32">
        <v>8</v>
      </c>
      <c r="D32">
        <v>8.0333333329999999</v>
      </c>
      <c r="E32">
        <v>3.6162025400000002</v>
      </c>
      <c r="F32">
        <v>0.55969118559999997</v>
      </c>
      <c r="J32">
        <f>D19/4</f>
        <v>1.05416666675</v>
      </c>
      <c r="K32">
        <f t="shared" si="6"/>
        <v>-0.11250000000000004</v>
      </c>
      <c r="M32">
        <v>7</v>
      </c>
      <c r="N32">
        <f>ABS(K38)</f>
        <v>0.11666666650000002</v>
      </c>
      <c r="O32">
        <f>ABS(K39)</f>
        <v>0.125</v>
      </c>
      <c r="R32" s="6" t="s">
        <v>19</v>
      </c>
      <c r="S32" s="5">
        <f>H13/S31</f>
        <v>4.5128205128205137</v>
      </c>
      <c r="T32" s="5">
        <f>(H13/(S31^2))*T31</f>
        <v>3.4443855998027538E-2</v>
      </c>
      <c r="V32" s="6" t="s">
        <v>16</v>
      </c>
      <c r="W32" s="5">
        <f>AVERAGE(O26:O35)</f>
        <v>0.12249999982499997</v>
      </c>
      <c r="X32" s="12">
        <f>SQRT(((P26)^2)/P30)</f>
        <v>1.8604085572798247E-3</v>
      </c>
    </row>
    <row r="33" spans="2:42" x14ac:dyDescent="0.25">
      <c r="B33" s="9" t="s">
        <v>56</v>
      </c>
      <c r="C33">
        <v>8</v>
      </c>
      <c r="D33">
        <v>8.3666666670000005</v>
      </c>
      <c r="E33">
        <v>3.8969747840000002</v>
      </c>
      <c r="F33">
        <v>0.54547377340000003</v>
      </c>
      <c r="J33">
        <f>D21/4</f>
        <v>1.1666666667500001</v>
      </c>
      <c r="K33">
        <f t="shared" si="6"/>
        <v>-0.125</v>
      </c>
      <c r="M33">
        <v>8</v>
      </c>
      <c r="N33">
        <f>ABS(K40)</f>
        <v>0.10833333350000007</v>
      </c>
      <c r="O33">
        <f>ABS(K41)</f>
        <v>0.12083333324999979</v>
      </c>
      <c r="P33" s="3"/>
      <c r="Q33" s="3"/>
    </row>
    <row r="34" spans="2:42" x14ac:dyDescent="0.25">
      <c r="B34" s="8" t="s">
        <v>54</v>
      </c>
      <c r="C34">
        <v>9</v>
      </c>
      <c r="D34">
        <v>8.85</v>
      </c>
      <c r="E34">
        <v>6.3633503710000001</v>
      </c>
      <c r="F34">
        <v>0.53785982809999999</v>
      </c>
      <c r="J34">
        <f>D22/4</f>
        <v>1.2916666667500001</v>
      </c>
      <c r="K34">
        <f t="shared" si="6"/>
        <v>-0.10833333324999983</v>
      </c>
      <c r="M34">
        <v>9</v>
      </c>
      <c r="N34">
        <f>ABS(K42)</f>
        <v>0.11250000000000027</v>
      </c>
      <c r="O34">
        <f>ABS(K43)</f>
        <v>0.12083333324999979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8.9833333329999991</v>
      </c>
      <c r="E35">
        <v>5.9999262440000001</v>
      </c>
      <c r="F35">
        <v>0.54809201919999995</v>
      </c>
      <c r="J35">
        <f>D24/4</f>
        <v>1.4</v>
      </c>
      <c r="K35">
        <f t="shared" si="6"/>
        <v>-0.13333333325000019</v>
      </c>
      <c r="M35">
        <v>10</v>
      </c>
      <c r="N35">
        <f>ABS(K44)</f>
        <v>0.10833333425000014</v>
      </c>
      <c r="O35">
        <f>ABS(K45)</f>
        <v>0.11666666499999989</v>
      </c>
      <c r="P35" s="3"/>
      <c r="Q35" s="3"/>
    </row>
    <row r="36" spans="2:42" x14ac:dyDescent="0.25">
      <c r="B36" s="9" t="s">
        <v>56</v>
      </c>
      <c r="C36">
        <v>9</v>
      </c>
      <c r="D36">
        <v>9.3000000000000007</v>
      </c>
      <c r="E36">
        <v>6.3927346280000004</v>
      </c>
      <c r="F36">
        <v>0.55004109550000002</v>
      </c>
      <c r="J36">
        <f>D25/4</f>
        <v>1.5333333332500001</v>
      </c>
      <c r="K36">
        <f t="shared" si="6"/>
        <v>-9.1666666749999903E-2</v>
      </c>
      <c r="M36">
        <v>11</v>
      </c>
      <c r="N36">
        <f>ABS(K46)</f>
        <v>0.12916666749999983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9.7833333329999999</v>
      </c>
      <c r="E37">
        <v>8.7026290979999992</v>
      </c>
      <c r="F37">
        <v>0.53752045439999996</v>
      </c>
      <c r="J37">
        <f>D27/4</f>
        <v>1.625</v>
      </c>
      <c r="K37">
        <f t="shared" si="6"/>
        <v>-0.11666666675000004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9.8833333329999995</v>
      </c>
      <c r="E38">
        <v>8.4337063909999994</v>
      </c>
      <c r="F38">
        <v>0.5489321331</v>
      </c>
      <c r="J38">
        <f>D28/4</f>
        <v>1.74166666675</v>
      </c>
      <c r="K38">
        <f t="shared" si="6"/>
        <v>-0.11666666650000002</v>
      </c>
      <c r="Q38">
        <f>V15</f>
        <v>-1.7109824816234802</v>
      </c>
      <c r="R38">
        <f t="shared" ref="Q38:R47" si="7">W15</f>
        <v>1.5338481845091697E-2</v>
      </c>
      <c r="S38">
        <f>D13/4-D10/4</f>
        <v>0.22916666675000003</v>
      </c>
      <c r="T38">
        <f>$P$26</f>
        <v>5.8831284194720748E-3</v>
      </c>
      <c r="V38">
        <f>Q38/S38</f>
        <v>-7.4661053716420565</v>
      </c>
      <c r="W38">
        <f>SQRT(((1/S38)*R38)^2+((Q38/(S38^2))*T38)^2)</f>
        <v>0.20301893942730248</v>
      </c>
      <c r="Y38" s="6" t="s">
        <v>94</v>
      </c>
      <c r="Z38" s="6"/>
      <c r="AA38" s="5">
        <f>AVERAGE(V38:V47)</f>
        <v>-8.628247328442729</v>
      </c>
      <c r="AB38" s="13">
        <f>SQRT(SUM(W38^2+W39^2+W40^2+W41^2+W42^2+W43^2+W44^2+W45^2+W46^2+W47^2)/(H13^2))</f>
        <v>6.5000923113169642E-2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10.21666667</v>
      </c>
      <c r="E39">
        <v>8.6997127869999993</v>
      </c>
      <c r="F39">
        <v>0.534530426</v>
      </c>
      <c r="J39">
        <f>D30/4</f>
        <v>1.8583333332500001</v>
      </c>
      <c r="K39">
        <f t="shared" si="6"/>
        <v>-0.125</v>
      </c>
      <c r="Q39">
        <f t="shared" si="7"/>
        <v>-1.8548034878795345</v>
      </c>
      <c r="R39">
        <f t="shared" si="7"/>
        <v>1.2363685424745191E-2</v>
      </c>
      <c r="S39">
        <f>D16/4-D13/4</f>
        <v>0.23333333324999994</v>
      </c>
      <c r="T39">
        <f t="shared" ref="T39:T47" si="8">$P$26</f>
        <v>5.8831284194720748E-3</v>
      </c>
      <c r="V39">
        <f t="shared" ref="V39:V47" si="9">Q39/S39</f>
        <v>-7.9491578080369925</v>
      </c>
      <c r="W39">
        <f t="shared" ref="W39:W47" si="10">SQRT(((1/S39)*R39)^2+((Q39/(S39^2))*T39)^2)</f>
        <v>0.20731128493628628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 t="s">
        <v>54</v>
      </c>
      <c r="C40">
        <v>11</v>
      </c>
      <c r="D40">
        <v>10.68333333</v>
      </c>
      <c r="E40">
        <v>11.168709809999999</v>
      </c>
      <c r="F40">
        <v>0.55353186399999998</v>
      </c>
      <c r="J40">
        <f>D31/4</f>
        <v>1.9833333332500001</v>
      </c>
      <c r="K40">
        <f t="shared" si="6"/>
        <v>-0.10833333350000007</v>
      </c>
      <c r="Q40">
        <f t="shared" si="7"/>
        <v>-1.8303298935173444</v>
      </c>
      <c r="R40">
        <f t="shared" si="7"/>
        <v>9.2868688115160906E-3</v>
      </c>
      <c r="S40">
        <f>D19/4-D16/4</f>
        <v>0.22916666675000008</v>
      </c>
      <c r="T40">
        <f t="shared" si="8"/>
        <v>5.8831284194720748E-3</v>
      </c>
      <c r="V40">
        <f t="shared" si="9"/>
        <v>-7.9868940778986293</v>
      </c>
      <c r="W40">
        <f t="shared" si="10"/>
        <v>0.20900455701716697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 t="s">
        <v>55</v>
      </c>
      <c r="C41">
        <v>11</v>
      </c>
      <c r="D41">
        <v>10.8</v>
      </c>
      <c r="E41">
        <v>10.85275755</v>
      </c>
      <c r="F41">
        <v>0.5466347828</v>
      </c>
      <c r="J41">
        <f>D33/4</f>
        <v>2.0916666667500001</v>
      </c>
      <c r="K41">
        <f t="shared" si="6"/>
        <v>-0.12083333324999979</v>
      </c>
      <c r="Q41">
        <f t="shared" si="7"/>
        <v>-1.9418357770105685</v>
      </c>
      <c r="R41">
        <f t="shared" si="7"/>
        <v>6.1981399740079239E-3</v>
      </c>
      <c r="S41">
        <f>D22/4-D19/4</f>
        <v>0.23750000000000004</v>
      </c>
      <c r="T41">
        <f t="shared" si="8"/>
        <v>5.8831284194720748E-3</v>
      </c>
      <c r="V41">
        <f t="shared" si="9"/>
        <v>-8.1761506400444972</v>
      </c>
      <c r="W41">
        <f t="shared" si="10"/>
        <v>0.20420645692077538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 t="s">
        <v>56</v>
      </c>
      <c r="C42">
        <v>11</v>
      </c>
      <c r="D42">
        <v>11.2</v>
      </c>
      <c r="E42">
        <v>11.16287719</v>
      </c>
      <c r="F42">
        <v>0.54755180729999997</v>
      </c>
      <c r="J42">
        <f>D34/4</f>
        <v>2.2124999999999999</v>
      </c>
      <c r="K42">
        <f t="shared" si="6"/>
        <v>-0.11250000000000027</v>
      </c>
      <c r="Q42">
        <f t="shared" si="7"/>
        <v>-1.8816875695179456</v>
      </c>
      <c r="R42">
        <f t="shared" si="7"/>
        <v>3.1800997586224262E-3</v>
      </c>
      <c r="S42">
        <f>D25/4-D22/4</f>
        <v>0.24166666650000002</v>
      </c>
      <c r="T42">
        <f t="shared" si="8"/>
        <v>5.8831284194720748E-3</v>
      </c>
      <c r="V42">
        <f t="shared" si="9"/>
        <v>-7.7862933964785972</v>
      </c>
      <c r="W42">
        <f t="shared" si="10"/>
        <v>0.19000558720214825</v>
      </c>
      <c r="Y42" s="14" t="s">
        <v>96</v>
      </c>
      <c r="Z42" s="14"/>
      <c r="AA42" s="12">
        <f>ABS($X$17*100)</f>
        <v>198.90960352201125</v>
      </c>
      <c r="AB42" s="12">
        <f>$Y$17</f>
        <v>9.7893310622090713E-3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2.3250000000000002</v>
      </c>
      <c r="K43">
        <f t="shared" si="6"/>
        <v>-0.12083333324999979</v>
      </c>
      <c r="Q43">
        <f t="shared" si="7"/>
        <v>-1.893193624008926</v>
      </c>
      <c r="R43">
        <f t="shared" si="7"/>
        <v>1.6579855113051957E-3</v>
      </c>
      <c r="S43">
        <f>D28/4-D25/4</f>
        <v>0.20833333349999994</v>
      </c>
      <c r="T43">
        <f t="shared" si="8"/>
        <v>5.8831284194720748E-3</v>
      </c>
      <c r="V43">
        <f t="shared" si="9"/>
        <v>-9.087329387972984</v>
      </c>
      <c r="W43">
        <f t="shared" si="10"/>
        <v>0.25674061755721361</v>
      </c>
      <c r="Y43" s="14" t="s">
        <v>97</v>
      </c>
      <c r="Z43" s="14"/>
      <c r="AA43" s="12">
        <f>ABS($W$31)</f>
        <v>0.11022727288636364</v>
      </c>
      <c r="AB43" s="12">
        <f>$X$31</f>
        <v>1.7738299600786787E-3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2.44583333325</v>
      </c>
      <c r="K44">
        <f t="shared" si="6"/>
        <v>-0.10833333425000014</v>
      </c>
      <c r="Q44">
        <f t="shared" si="7"/>
        <v>-2.1239113499559981</v>
      </c>
      <c r="R44">
        <f t="shared" si="7"/>
        <v>4.2174122568761395E-3</v>
      </c>
      <c r="S44">
        <f>D31/4-D28/4</f>
        <v>0.24166666650000002</v>
      </c>
      <c r="T44">
        <f t="shared" si="8"/>
        <v>5.8831284194720748E-3</v>
      </c>
      <c r="V44">
        <f t="shared" si="9"/>
        <v>-8.7885986955341977</v>
      </c>
      <c r="W44">
        <f t="shared" si="10"/>
        <v>0.21466002166180859</v>
      </c>
      <c r="Y44" s="14" t="s">
        <v>98</v>
      </c>
      <c r="Z44" s="14"/>
      <c r="AA44" s="12">
        <f>ABS($W$32)</f>
        <v>0.12249999982499997</v>
      </c>
      <c r="AB44" s="12">
        <f>$X$32</f>
        <v>1.8604085572798247E-3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2.5541666675000001</v>
      </c>
      <c r="K45">
        <f t="shared" si="6"/>
        <v>-0.11666666499999989</v>
      </c>
      <c r="Q45">
        <f t="shared" si="7"/>
        <v>-2.1919010898032329</v>
      </c>
      <c r="R45">
        <f t="shared" si="7"/>
        <v>7.6814930176911621E-3</v>
      </c>
      <c r="S45">
        <f>D34/4-D31/4</f>
        <v>0.22916666674999986</v>
      </c>
      <c r="T45">
        <f t="shared" si="8"/>
        <v>5.8831284194720748E-3</v>
      </c>
      <c r="V45">
        <f t="shared" si="9"/>
        <v>-9.5646592974815103</v>
      </c>
      <c r="W45">
        <f t="shared" si="10"/>
        <v>0.2478196499504258</v>
      </c>
      <c r="Y45" s="14" t="s">
        <v>99</v>
      </c>
      <c r="Z45" s="14"/>
      <c r="AA45" s="5">
        <f>ABS($S$31)</f>
        <v>2.4374999999999996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J46">
        <f t="shared" ref="J46" si="11">D40/4</f>
        <v>2.6708333325</v>
      </c>
      <c r="K46">
        <f t="shared" si="6"/>
        <v>-0.12916666749999983</v>
      </c>
      <c r="Q46">
        <f>V23</f>
        <v>-2.2379293991157834</v>
      </c>
      <c r="R46">
        <f t="shared" si="7"/>
        <v>1.1348165800730855E-2</v>
      </c>
      <c r="S46">
        <f>D37/4-D34/4</f>
        <v>0.23333333325000005</v>
      </c>
      <c r="T46">
        <f t="shared" si="8"/>
        <v>5.8831284194720748E-3</v>
      </c>
      <c r="V46">
        <f t="shared" si="9"/>
        <v>-9.5911259996358993</v>
      </c>
      <c r="W46">
        <f t="shared" si="10"/>
        <v>0.24666714052403779</v>
      </c>
      <c r="Y46" s="14" t="s">
        <v>100</v>
      </c>
      <c r="Z46" s="14"/>
      <c r="AA46" s="5">
        <f>ABS($S$32)</f>
        <v>4.5128205128205137</v>
      </c>
      <c r="AB46" s="5">
        <f>$T$32</f>
        <v>3.4443855998027538E-2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J47">
        <f>D42/4</f>
        <v>2.8</v>
      </c>
      <c r="Q47">
        <f>V24</f>
        <v>-2.224385679768309</v>
      </c>
      <c r="R47">
        <f t="shared" si="7"/>
        <v>1.5069263213730512E-2</v>
      </c>
      <c r="S47">
        <f>D40/4-D37/4</f>
        <v>0.22499999925000003</v>
      </c>
      <c r="T47">
        <f t="shared" si="8"/>
        <v>5.8831284194720748E-3</v>
      </c>
      <c r="V47">
        <f t="shared" si="9"/>
        <v>-9.8861586097019014</v>
      </c>
      <c r="W47">
        <f t="shared" si="10"/>
        <v>0.2670311409848487</v>
      </c>
      <c r="Y47" s="14" t="s">
        <v>92</v>
      </c>
      <c r="Z47" s="14"/>
      <c r="AA47" s="5">
        <f>ABS($AA$38)</f>
        <v>8.628247328442729</v>
      </c>
      <c r="AB47" s="5">
        <f>$AB$38</f>
        <v>6.5000923113169642E-2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2019-09-04T11:26:38Z</dcterms:modified>
</cp:coreProperties>
</file>