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F6035B52-4D59-42D6-BC67-0F918D2469DC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V38" i="1"/>
  <c r="AA38" i="1" s="1"/>
  <c r="AA47" i="1" s="1"/>
  <c r="P30" i="1"/>
  <c r="X32" i="1" s="1"/>
  <c r="AB44" i="1" s="1"/>
  <c r="AA45" i="1"/>
  <c r="S32" i="1"/>
  <c r="AA46" i="1" s="1"/>
  <c r="H13" i="1" l="1"/>
  <c r="K19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T19" i="1"/>
  <c r="T24" i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I25" i="1"/>
  <c r="AA25" i="1"/>
  <c r="L4" i="1"/>
  <c r="AB20" i="1"/>
  <c r="U15" i="1" l="1"/>
  <c r="U19" i="1"/>
  <c r="V19" i="1"/>
  <c r="V18" i="1"/>
  <c r="U18" i="1"/>
  <c r="W18" i="1" s="1"/>
  <c r="W15" i="1"/>
  <c r="V21" i="1"/>
  <c r="U20" i="1"/>
  <c r="W20" i="1" s="1"/>
  <c r="V23" i="1"/>
  <c r="U24" i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X17" i="1" l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<sst xmlns="http://schemas.openxmlformats.org/spreadsheetml/2006/main" count="160" uniqueCount="101">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</sst>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Q53" sqref="Q47:W53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22.645626499999999</v>
      </c>
      <c r="M3">
        <v>0.01</v>
      </c>
      <c r="N3" t="s">
        <v>38</v>
      </c>
    </row>
    <row r="4" spans="1:35" x14ac:dyDescent="0.25">
      <c r="D4">
        <v>3.3333333329999999E-2</v>
      </c>
      <c r="E4">
        <v>11.32269176</v>
      </c>
      <c r="F4">
        <v>0.50269887739999997</v>
      </c>
      <c r="H4" s="11" t="s">
        <v>7</v>
      </c>
      <c r="I4" s="11"/>
      <c r="J4" s="11"/>
      <c r="K4" s="11"/>
      <c r="L4">
        <f>AA20</f>
        <v>10.442768217660358</v>
      </c>
      <c r="M4">
        <f>AB20</f>
        <v>0.1020327128897915</v>
      </c>
      <c r="P4" t="s">
        <v>13</v>
      </c>
    </row>
    <row r="5" spans="1:35" x14ac:dyDescent="0.25">
      <c r="D5">
        <v>0.05</v>
      </c>
      <c r="E5">
        <v>-11.322934740000001</v>
      </c>
      <c r="F5">
        <v>0.45838725590000001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22.645626499999999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1.766666667</v>
      </c>
      <c r="E10">
        <v>-9.4041658150000007</v>
      </c>
      <c r="F10">
        <v>0.52386637489999999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11.322813249999999</v>
      </c>
      <c r="AB10">
        <f>AB9</f>
        <v>0.01</v>
      </c>
      <c r="AE10" t="s">
        <v>65</v>
      </c>
      <c r="AH10">
        <f>L3</f>
        <v>22.645626499999999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1.85</v>
      </c>
      <c r="E11">
        <v>-9.7197817969999996</v>
      </c>
      <c r="F11">
        <v>0.51829548969999995</v>
      </c>
      <c r="G11" t="s">
        <v>57</v>
      </c>
      <c r="H11">
        <f>M3</f>
        <v>0.01</v>
      </c>
      <c r="K11">
        <f>ABS(E11-E14)</f>
        <v>1.8640645739999995</v>
      </c>
      <c r="L11">
        <f>SQRT((H11^2)+(H11^2))</f>
        <v>1.4142135623730951E-2</v>
      </c>
      <c r="N11">
        <f>($L$4-$L$5)*(E11/$L$4)</f>
        <v>-9.1520140583516394</v>
      </c>
      <c r="O11">
        <f>SQRT(((E11/$L$4)*$M$4)^2+((E11/$L$4)*$M$5)^2+(($L$4-$L$5)*$H$11)^2+(((($L$5-$L$4)*E11)/($L$4^2))*$M$4)^2)</f>
        <v>0.16335094050938592</v>
      </c>
      <c r="Q11">
        <f>N11-N12</f>
        <v>-1.7551777954715808</v>
      </c>
      <c r="R11">
        <f>SQRT((O11^2)+(O12^2))</f>
        <v>0.21786809917745595</v>
      </c>
      <c r="T11" s="5">
        <f>ABS(AVERAGE(Q11:Q20))</f>
        <v>2.0548253663249434</v>
      </c>
      <c r="U11" s="5">
        <f>SQRT(((R11^2)+(R12^2)+(R13^2)+(R14^2)+(R15^2)+(R16^2)+(R17^2)+(R18^2)+(R19^2)+(R20^2))/($H$13-1))</f>
        <v>0.17637855328132693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2.233333333</v>
      </c>
      <c r="E12">
        <v>-9.4602679310000006</v>
      </c>
      <c r="F12">
        <v>0.53165442969999999</v>
      </c>
      <c r="G12" t="s">
        <v>58</v>
      </c>
      <c r="H12">
        <f>L6</f>
        <v>4.1599999999999996E-3</v>
      </c>
      <c r="K12">
        <f>ABS(E14-E17)</f>
        <v>2.1155145009999998</v>
      </c>
      <c r="L12" s="1"/>
      <c r="N12">
        <f>($L$4-$L$5)*(E14/$L$4)</f>
        <v>-7.3968362628800586</v>
      </c>
      <c r="O12">
        <f>SQRT(((E14/$L$4)*$M$4)^2+((E14/$L$4)*$M$5)^2+(($L$4-$L$5)*$H$11)^2+(((($L$5-$L$4)*E14)/($L$4^2))*$M$4)^2)</f>
        <v>0.14416302880384016</v>
      </c>
      <c r="Q12">
        <f t="shared" ref="Q12:Q19" si="0">N12-N13</f>
        <v>-1.9919396194443966</v>
      </c>
      <c r="R12">
        <f t="shared" ref="R12:R19" si="1">SQRT((O12^2)+(O13^2))</f>
        <v>0.19075044861512688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2.6</v>
      </c>
      <c r="E13">
        <v>-7.5429672889999999</v>
      </c>
      <c r="F13">
        <v>0.53244390789999996</v>
      </c>
      <c r="G13" t="s">
        <v>39</v>
      </c>
      <c r="H13" s="4">
        <f>C39</f>
        <v>10</v>
      </c>
      <c r="K13">
        <f>ABS(E17-E20)</f>
        <v>2.0685386920000002</v>
      </c>
      <c r="L13" s="1"/>
      <c r="N13">
        <f>($L$4-$L$5)*(E17/$L$4)</f>
        <v>-5.404896643435662</v>
      </c>
      <c r="O13">
        <f>SQRT(((E17/$L$4)*$M$4)^2+((E17/$L$4)*$M$5)^2+(($L$4-$L$5)*$H$11)^2+(((($L$5-$L$4)*E17)/($L$4^2))*$M$4)^2)</f>
        <v>0.12491098739892867</v>
      </c>
      <c r="Q13">
        <f t="shared" si="0"/>
        <v>-1.9477078379754817</v>
      </c>
      <c r="R13">
        <f t="shared" si="1"/>
        <v>0.16643044845717284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2.733333333</v>
      </c>
      <c r="E14">
        <v>-7.8557172230000001</v>
      </c>
      <c r="F14">
        <v>0.52565930839999997</v>
      </c>
      <c r="K14">
        <f>ABS(E20-E23)</f>
        <v>2.1692904830000002</v>
      </c>
      <c r="L14" s="1"/>
      <c r="N14">
        <f>($L$4-$L$5)*(E20/$L$4)</f>
        <v>-3.4571888054601803</v>
      </c>
      <c r="O14">
        <f>SQRT(((E20/$L$4)*$M$4)^2+((E20/$L$4)*$M$5)^2+(($L$4-$L$5)*$H$11)^2+(((($L$5-$L$4)*E20)/($L$4^2))*$M$4)^2)</f>
        <v>0.10998335965354189</v>
      </c>
      <c r="Q14">
        <f t="shared" si="0"/>
        <v>-2.0425743511229997</v>
      </c>
      <c r="R14">
        <f t="shared" si="1"/>
        <v>0.14889993452165565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1.3228132499999994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3.1</v>
      </c>
      <c r="E15">
        <v>-7.5464777390000002</v>
      </c>
      <c r="F15">
        <v>0.54586031209999997</v>
      </c>
      <c r="K15">
        <f>ABS(E26-E23)</f>
        <v>2.0115097774999997</v>
      </c>
      <c r="L15" s="1"/>
      <c r="N15">
        <f>($L$4-$L$5)*(E23/$L$4)</f>
        <v>-1.4146144543371806</v>
      </c>
      <c r="O15">
        <f>SQRT(((E23/$L$4)*$M$4)^2+((E23/$L$4)*$M$5)^2+(($L$4-$L$5)*$H$11)^2+(((($L$5-$L$4)*E23)/($L$4^2))*$M$4)^2)</f>
        <v>0.10037355777231864</v>
      </c>
      <c r="Q15">
        <f t="shared" si="0"/>
        <v>-1.894010189392709</v>
      </c>
      <c r="R15">
        <f t="shared" si="1"/>
        <v>0.14067647546761455</v>
      </c>
      <c r="T15">
        <f>E11*$AH$28</f>
        <v>-8.8425078099342844</v>
      </c>
      <c r="U15">
        <f>(SQRT(($M$3/E11)^2+($AI$28/$AH$28^2)))/100*T15</f>
        <v>-1.0007047204218366E-2</v>
      </c>
      <c r="V15">
        <f>T15-T16</f>
        <v>-1.6958205336362884</v>
      </c>
      <c r="W15">
        <f>SQRT(U15^2+U16^2)</f>
        <v>1.286692815908144E-2</v>
      </c>
      <c r="Z15" t="s">
        <v>26</v>
      </c>
      <c r="AA15">
        <f>AA14/AA13</f>
        <v>1.0842731557377043</v>
      </c>
      <c r="AB15">
        <f>(((AB13/AA13)*100+(AB14/AA14)*100)/100)*AA15</f>
        <v>8.1967213114754085E-3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3.483333333</v>
      </c>
      <c r="E16">
        <v>-5.460975404</v>
      </c>
      <c r="F16">
        <v>0.54512590149999995</v>
      </c>
      <c r="K16">
        <f>ABS(E29-E26)</f>
        <v>2.2199974715000002</v>
      </c>
      <c r="L16" s="1"/>
      <c r="N16">
        <f>($L$4-$L$5)*(E26/$L$4)</f>
        <v>0.47939573505552852</v>
      </c>
      <c r="O16">
        <f>SQRT(((E26/$L$4)*$M$4)^2+((E26/$L$4)*$M$5)^2+(($L$4-$L$5)*$H$11)^2+(((($L$5-$L$4)*E26)/($L$4^2))*$M$4)^2)</f>
        <v>9.8564799244544546E-2</v>
      </c>
      <c r="Q16">
        <f t="shared" si="0"/>
        <v>-2.0903193603527241</v>
      </c>
      <c r="R16">
        <f t="shared" si="1"/>
        <v>0.14396110545819918</v>
      </c>
      <c r="T16">
        <f>E14*$AH$28</f>
        <v>-7.146687276297996</v>
      </c>
      <c r="U16">
        <f>(SQRT(($M$3/E14)^2+($AI$28/$AH$28^2)))/100*T16</f>
        <v>-8.0880681564578991E-3</v>
      </c>
      <c r="V16">
        <f t="shared" ref="V16:V23" si="2">T16-T17</f>
        <v>-1.9245754573313016</v>
      </c>
      <c r="W16">
        <f t="shared" ref="W16:W23" si="3">SQRT(U16^2+U17^2)</f>
        <v>1.001741465244382E-2</v>
      </c>
      <c r="X16" s="6" t="s">
        <v>83</v>
      </c>
      <c r="Y16" s="6" t="s">
        <v>84</v>
      </c>
      <c r="Z16" t="s">
        <v>27</v>
      </c>
      <c r="AA16">
        <f>ATAN(AA14/AA13)</f>
        <v>0.82580902641691623</v>
      </c>
      <c r="AB16">
        <f>(ABS(1/(1+AA15)))*AB15</f>
        <v>3.9326521520996489E-3</v>
      </c>
      <c r="AG16" t="s">
        <v>69</v>
      </c>
      <c r="AH16">
        <f>AH10/2</f>
        <v>11.322813249999999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3.6</v>
      </c>
      <c r="E17">
        <v>-5.7402027220000003</v>
      </c>
      <c r="F17">
        <v>0.54879907809999995</v>
      </c>
      <c r="K17">
        <f>ABS(E32-E29)</f>
        <v>2.3210435659999997</v>
      </c>
      <c r="L17" s="1"/>
      <c r="N17">
        <f>($L$4-$L$5)*(E29/$L$4)</f>
        <v>2.5697150954082528</v>
      </c>
      <c r="O17">
        <f>SQRT(((E29/$L$4)*$M$4)^2+((E29/$L$4)*$M$5)^2+(($L$4-$L$5)*$H$11)^2+(((($L$5-$L$4)*E29)/($L$4^2))*$M$4)^2)</f>
        <v>0.10492749989697349</v>
      </c>
      <c r="Q17">
        <f t="shared" si="0"/>
        <v>-2.1854629856644521</v>
      </c>
      <c r="R17">
        <f t="shared" si="1"/>
        <v>0.15897026207279233</v>
      </c>
      <c r="T17">
        <f>E17*$AH$28</f>
        <v>-5.2221118189666944</v>
      </c>
      <c r="U17">
        <f>(SQRT(($M$3/E17)^2+($AI$28/$AH$28^2)))/100*T17</f>
        <v>-5.9103087749700391E-3</v>
      </c>
      <c r="V17">
        <f t="shared" si="2"/>
        <v>-1.8818395228591207</v>
      </c>
      <c r="W17">
        <f t="shared" si="3"/>
        <v>7.016309471345095E-3</v>
      </c>
      <c r="X17" s="5">
        <f>ABS(AVERAGE(V15:V24))</f>
        <v>1.9853345104074209</v>
      </c>
      <c r="Y17" s="5">
        <f>SQRT(((W15^2)+(W16^2)+(W17^2)+(W18^2)+(W19^2)+(W20^2)+(W21^2)+(W22^2)+(W23^2)+(W24^2))/($H$13-1))</f>
        <v>8.3245342013935717E-3</v>
      </c>
      <c r="Z17" t="s">
        <v>28</v>
      </c>
      <c r="AA17">
        <f>SQRT((AA14^2)+(AA13^2))</f>
        <v>1.7995096260858292</v>
      </c>
      <c r="AB17">
        <f>SQRT(((ABS(AA13*(AA13^2+AA14^2)))*AB13)^2+((ABS(AA14*(AA13^2+AA14^2)))*AB14)^2)</f>
        <v>4.2835800248923403E-2</v>
      </c>
      <c r="AG17" t="s">
        <v>70</v>
      </c>
      <c r="AH17">
        <f>(AH16)-AH15</f>
        <v>1.3228132499999994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3.95</v>
      </c>
      <c r="E18">
        <v>-5.4442692780000002</v>
      </c>
      <c r="F18">
        <v>0.55539973669999998</v>
      </c>
      <c r="K18">
        <f>ABS(E35-E32)</f>
        <v>2.3041535</v>
      </c>
      <c r="N18">
        <f>($L$4-$L$5)*(E32/$L$4)</f>
        <v>4.7551780810727049</v>
      </c>
      <c r="O18">
        <f>SQRT(((E32/$L$4)*$M$4)^2+((E32/$L$4)*$M$5)^2+(($L$4-$L$5)*$H$11)^2+(((($L$5-$L$4)*E32)/($L$4^2))*$M$4)^2)</f>
        <v>0.1194226276250146</v>
      </c>
      <c r="Q18">
        <f t="shared" si="0"/>
        <v>-2.1695595297323251</v>
      </c>
      <c r="R18">
        <f t="shared" si="1"/>
        <v>0.18349726900168625</v>
      </c>
      <c r="T18">
        <f>E20*$AH$28</f>
        <v>-3.3402722961075737</v>
      </c>
      <c r="U18">
        <f>(SQRT(($M$3/E20)^2+($AI$28/$AH$28^2)))/100*T18</f>
        <v>-3.7811173986268989E-3</v>
      </c>
      <c r="V18">
        <f t="shared" si="2"/>
        <v>-1.9734978046383831</v>
      </c>
      <c r="W18">
        <f t="shared" si="3"/>
        <v>4.0862504416757121E-3</v>
      </c>
      <c r="Z18" t="s">
        <v>29</v>
      </c>
      <c r="AA18">
        <f>AA17/AA14</f>
        <v>1.3603655890851034</v>
      </c>
      <c r="AB18">
        <f>(((AB17/AA17)*100+(AB14/AA14)*100)/100)*AA18</f>
        <v>4.2666231336717E-2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4.3333333329999997</v>
      </c>
      <c r="E19">
        <v>-3.3789467310000001</v>
      </c>
      <c r="F19">
        <v>0.55444459700000004</v>
      </c>
      <c r="K19">
        <f>ABS(E38-E35)</f>
        <v>2.5666011160000002</v>
      </c>
      <c r="N19">
        <f>($L$4-$L$5)*(E35/$L$4)</f>
        <v>6.92473761080503</v>
      </c>
      <c r="O19">
        <f>SQRT(((E35/$L$4)*$M$4)^2+((E35/$L$4)*$M$5)^2+(($L$4-$L$5)*$H$11)^2+(((($L$5-$L$4)*E35)/($L$4^2))*$M$4)^2)</f>
        <v>0.13931792326263806</v>
      </c>
      <c r="Q19">
        <f t="shared" si="0"/>
        <v>-2.4166766277678207</v>
      </c>
      <c r="R19">
        <f t="shared" si="1"/>
        <v>0.21634360856965335</v>
      </c>
      <c r="T19">
        <f>E23*$AH$28</f>
        <v>-1.3667744914691906</v>
      </c>
      <c r="U19">
        <f>(SQRT(($M$3/E23)^2+($AI$28/$AH$28^2)))/100*T19</f>
        <v>-1.5493850037663023E-3</v>
      </c>
      <c r="V19">
        <f t="shared" si="2"/>
        <v>-1.8299578415219977</v>
      </c>
      <c r="W19">
        <f t="shared" si="3"/>
        <v>1.6381745839663079E-3</v>
      </c>
      <c r="Z19" t="s">
        <v>30</v>
      </c>
      <c r="AA19">
        <f>1/AA15</f>
        <v>0.92227682176603587</v>
      </c>
      <c r="AB19">
        <f>AB15</f>
        <v>8.1967213114754085E-3</v>
      </c>
      <c r="AG19" t="s">
        <v>72</v>
      </c>
      <c r="AH19">
        <f>AH17/AH18</f>
        <v>0.55117218749999974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4.45</v>
      </c>
      <c r="E20">
        <v>-3.6716640300000001</v>
      </c>
      <c r="F20">
        <v>0.56133391899999996</v>
      </c>
      <c r="N20">
        <f>($L$4-$L$5)*(E38/$L$4)</f>
        <v>9.3414142385728507</v>
      </c>
      <c r="O20">
        <f>SQRT(((E38/$L$4)*$M$4)^2+((E38/$L$4)*$M$5)^2+(($L$4-$L$5)*$H$11)^2+(((($L$5-$L$4)*E38)/($L$4^2))*$M$4)^2)</f>
        <v>0.16551457104051318</v>
      </c>
      <c r="T20">
        <f>E26*$AH$28</f>
        <v>0.46318335005280697</v>
      </c>
      <c r="U20">
        <f>(SQRT(($M$3/E26)^2+($AI$28/$AH$28^2)))/100*T20</f>
        <v>5.3199819328385094E-4</v>
      </c>
      <c r="V20">
        <f t="shared" si="2"/>
        <v>-2.0196281552155826</v>
      </c>
      <c r="W20">
        <f t="shared" si="3"/>
        <v>2.8610452090925167E-3</v>
      </c>
      <c r="Z20" t="s">
        <v>31</v>
      </c>
      <c r="AA20">
        <f>AA10*AA19</f>
        <v>10.442768217660358</v>
      </c>
      <c r="AB20">
        <f>(((AB10/AA10)*100+(AB19/AA19)*100)/100)*AA20</f>
        <v>0.1020327128897915</v>
      </c>
      <c r="AG20" t="s">
        <v>73</v>
      </c>
      <c r="AH20">
        <f>ATAN(AH19)</f>
        <v>0.50374271746849675</v>
      </c>
      <c r="AI20">
        <f>(ABS(1/(1+AH19)))*AI19</f>
        <v>2.6861406491448373E-3</v>
      </c>
    </row>
    <row r="21" spans="2:35" x14ac:dyDescent="0.25">
      <c r="B21" s="9" t="s">
        <v>56</v>
      </c>
      <c r="C21">
        <v>4</v>
      </c>
      <c r="D21">
        <v>4.766666667</v>
      </c>
      <c r="E21">
        <v>-3.4126164999999999</v>
      </c>
      <c r="F21">
        <v>0.55744001320000003</v>
      </c>
      <c r="T21">
        <f>E29*$AH$28</f>
        <v>2.4828115052683897</v>
      </c>
      <c r="U21">
        <f>(SQRT(($M$3/E29)^2+($AI$28/$AH$28^2)))/100*T21</f>
        <v>2.8111488062381117E-3</v>
      </c>
      <c r="V21">
        <f t="shared" si="2"/>
        <v>-2.111554177675818</v>
      </c>
      <c r="W21">
        <f t="shared" si="3"/>
        <v>5.9112360660285084E-3</v>
      </c>
      <c r="Z21" t="s">
        <v>32</v>
      </c>
      <c r="AA21">
        <f>AA10*AA18</f>
        <v>15.403165516936863</v>
      </c>
      <c r="AB21">
        <f>(((AB10/AA10)*100+(AB18/AA18)*100)/100)*AA21</f>
        <v>0.4967054253977955</v>
      </c>
    </row>
    <row r="22" spans="2:35" x14ac:dyDescent="0.25">
      <c r="B22" s="8" t="s">
        <v>54</v>
      </c>
      <c r="C22">
        <v>5</v>
      </c>
      <c r="D22">
        <v>5.233333333</v>
      </c>
      <c r="E22">
        <v>-1.246762892</v>
      </c>
      <c r="F22">
        <v>0.59122150009999996</v>
      </c>
      <c r="T22">
        <f>E32*$AH$28</f>
        <v>4.5943656829442077</v>
      </c>
      <c r="U22">
        <f>(SQRT(($M$3/E32)^2+($AI$28/$AH$28^2)))/100*T22</f>
        <v>5.2000148285848407E-3</v>
      </c>
      <c r="V22">
        <f t="shared" si="2"/>
        <v>-2.0961885507888649</v>
      </c>
      <c r="W22">
        <f t="shared" si="3"/>
        <v>9.1855386512649934E-3</v>
      </c>
      <c r="AE22">
        <v>2</v>
      </c>
      <c r="AG22" t="s">
        <v>74</v>
      </c>
      <c r="AH22">
        <f>AH18/AH17</f>
        <v>1.8143150592118737</v>
      </c>
      <c r="AI22">
        <f>SQRT((AI17*(AH18/(AH17^2)))^2)</f>
        <v>1.371557972534577E-2</v>
      </c>
    </row>
    <row r="23" spans="2:35" x14ac:dyDescent="0.25">
      <c r="B23" s="5" t="s">
        <v>55</v>
      </c>
      <c r="C23">
        <v>5</v>
      </c>
      <c r="D23">
        <v>5.3166666669999998</v>
      </c>
      <c r="E23">
        <v>-1.5023735469999999</v>
      </c>
      <c r="F23">
        <v>0.58842559790000004</v>
      </c>
      <c r="T23">
        <f>E35*$AH$28</f>
        <v>6.6905542337330726</v>
      </c>
      <c r="U23">
        <f>(SQRT(($M$3/E35)^2+($AI$28/$AH$28^2)))/100*T23</f>
        <v>7.5719195780449815E-3</v>
      </c>
      <c r="V23">
        <f t="shared" si="2"/>
        <v>-2.3349485499994351</v>
      </c>
      <c r="W23">
        <f t="shared" si="3"/>
        <v>1.2714649873023526E-2</v>
      </c>
      <c r="AA23" t="s">
        <v>11</v>
      </c>
      <c r="AB23" t="s">
        <v>4</v>
      </c>
      <c r="AG23" t="s">
        <v>31</v>
      </c>
      <c r="AH23">
        <f>AH22*AH16</f>
        <v>20.543150592118739</v>
      </c>
      <c r="AI23">
        <f>((SQRT((((AI19/AH19)*100)^2)+(((AI16/AH16)*100)^2)))/100)*AH23</f>
        <v>0.15635516337924812</v>
      </c>
    </row>
    <row r="24" spans="2:35" x14ac:dyDescent="0.25">
      <c r="B24" s="9" t="s">
        <v>56</v>
      </c>
      <c r="C24">
        <v>5</v>
      </c>
      <c r="D24">
        <v>5.6333333330000004</v>
      </c>
      <c r="E24">
        <v>-1.2768854220000001</v>
      </c>
      <c r="F24">
        <v>0.57743721410000004</v>
      </c>
      <c r="T24">
        <f>E38*$AH$28</f>
        <v>9.0255027837325077</v>
      </c>
      <c r="U24">
        <f>(SQRT(($M$3/E38)^2+($AI$28/$AH$28^2)))/100*T24</f>
        <v>1.0214125283018427E-2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19.943150592118737</v>
      </c>
      <c r="AI24">
        <f>AI23</f>
        <v>0.15635516337924812</v>
      </c>
    </row>
    <row r="25" spans="2:35" x14ac:dyDescent="0.25">
      <c r="B25" s="8" t="s">
        <v>54</v>
      </c>
      <c r="C25">
        <v>6</v>
      </c>
      <c r="D25">
        <v>6.05</v>
      </c>
      <c r="E25">
        <v>0.7714366936</v>
      </c>
      <c r="F25">
        <v>0.59311462390000003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9.8327682176603588</v>
      </c>
      <c r="AB25">
        <f>SQRT((AB20^2)+(AB24^2))</f>
        <v>0.1020327128897915</v>
      </c>
      <c r="AG25" t="s">
        <v>76</v>
      </c>
      <c r="AH25">
        <f>AH22*AH24</f>
        <v>36.183158447411223</v>
      </c>
      <c r="AI25">
        <f>((SQRT((((AI22/AH22)*100)^2)+(((AI24/AH24)*100)^2)))/100)*AH25</f>
        <v>0.39407185203659822</v>
      </c>
    </row>
    <row r="26" spans="2:35" x14ac:dyDescent="0.25">
      <c r="B26" s="5" t="s">
        <v>55</v>
      </c>
      <c r="C26">
        <v>6</v>
      </c>
      <c r="D26">
        <v>6.1833333330000002</v>
      </c>
      <c r="E26">
        <v>0.50913623050000001</v>
      </c>
      <c r="F26">
        <v>0.58688184720000003</v>
      </c>
      <c r="J26">
        <f>D10/4</f>
        <v>0.44166666674999999</v>
      </c>
      <c r="K26">
        <f>J26-J27</f>
        <v>-0.11666666650000002</v>
      </c>
      <c r="M26">
        <v>1</v>
      </c>
      <c r="N26">
        <f>ABS(K26)</f>
        <v>0.11666666650000002</v>
      </c>
      <c r="O26">
        <f>ABS(K27)</f>
        <v>9.1666666750000014E-2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6.483333333</v>
      </c>
      <c r="E27">
        <v>0.75798350120000002</v>
      </c>
      <c r="F27">
        <v>0.59296747120000004</v>
      </c>
      <c r="J27">
        <f>D12/4</f>
        <v>0.55833333325000001</v>
      </c>
      <c r="K27">
        <f t="shared" ref="K27:K44" si="4">J27-J28</f>
        <v>-9.1666666750000014E-2</v>
      </c>
      <c r="M27">
        <v>2</v>
      </c>
      <c r="N27">
        <f>ABS(K28)</f>
        <v>0.125</v>
      </c>
      <c r="O27">
        <f>ABS(K29)</f>
        <v>9.5833333249999986E-2</v>
      </c>
      <c r="P27" t="s">
        <v>85</v>
      </c>
      <c r="AE27">
        <v>3</v>
      </c>
      <c r="AG27" t="s">
        <v>77</v>
      </c>
      <c r="AH27">
        <f>AH24-((3/2)*AH9)</f>
        <v>18.143150592118737</v>
      </c>
      <c r="AI27">
        <f>AI24</f>
        <v>0.15635516337924812</v>
      </c>
    </row>
    <row r="28" spans="2:35" x14ac:dyDescent="0.25">
      <c r="B28" s="8" t="s">
        <v>54</v>
      </c>
      <c r="C28">
        <v>7</v>
      </c>
      <c r="D28">
        <v>6.9</v>
      </c>
      <c r="E28">
        <v>3.0118714710000001</v>
      </c>
      <c r="F28">
        <v>0.57389268140000005</v>
      </c>
      <c r="J28">
        <f>D13/4</f>
        <v>0.65</v>
      </c>
      <c r="K28">
        <f t="shared" si="4"/>
        <v>-0.125</v>
      </c>
      <c r="M28">
        <v>3</v>
      </c>
      <c r="N28">
        <f>ABS(K30)</f>
        <v>0.11666666675000004</v>
      </c>
      <c r="O28">
        <f>ABS(K31)</f>
        <v>9.5833333249999875E-2</v>
      </c>
      <c r="P28">
        <f>H13</f>
        <v>10</v>
      </c>
      <c r="AG28" t="s">
        <v>78</v>
      </c>
      <c r="AH28">
        <f>AH27/AH24</f>
        <v>0.90974344842427579</v>
      </c>
      <c r="AI28">
        <f>SQRT((AI27/AH24)^2+((AH27*AI24/(AH24^2))^2))</f>
        <v>1.0598953125772657E-2</v>
      </c>
    </row>
    <row r="29" spans="2:35" x14ac:dyDescent="0.25">
      <c r="B29" s="5" t="s">
        <v>55</v>
      </c>
      <c r="C29">
        <v>7</v>
      </c>
      <c r="D29">
        <v>7</v>
      </c>
      <c r="E29">
        <v>2.7291337019999999</v>
      </c>
      <c r="F29">
        <v>0.59098226220000005</v>
      </c>
      <c r="J29">
        <f>D15/4</f>
        <v>0.77500000000000002</v>
      </c>
      <c r="K29">
        <f t="shared" si="4"/>
        <v>-9.5833333249999986E-2</v>
      </c>
      <c r="M29">
        <v>4</v>
      </c>
      <c r="N29">
        <f>ABS(K32)</f>
        <v>0.10833333350000007</v>
      </c>
      <c r="O29">
        <f>ABS(K33)</f>
        <v>0.11666666650000002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7.3333333329999997</v>
      </c>
      <c r="E30">
        <v>2.9984182779999999</v>
      </c>
      <c r="F30">
        <v>0.57374552860000005</v>
      </c>
      <c r="J30">
        <f>D16/4</f>
        <v>0.87083333325000001</v>
      </c>
      <c r="K30">
        <f t="shared" si="4"/>
        <v>-0.11666666675000004</v>
      </c>
      <c r="M30">
        <v>5</v>
      </c>
      <c r="N30">
        <f>ABS(K34)</f>
        <v>0.10000000000000009</v>
      </c>
      <c r="O30">
        <f>ABS(K35)</f>
        <v>0.10416666674999986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7.766666667</v>
      </c>
      <c r="E31">
        <v>5.3965969720000002</v>
      </c>
      <c r="F31">
        <v>0.58652231379999997</v>
      </c>
      <c r="J31">
        <f>D18/4</f>
        <v>0.98750000000000004</v>
      </c>
      <c r="K31">
        <f t="shared" si="4"/>
        <v>-9.5833333249999875E-2</v>
      </c>
      <c r="M31">
        <v>6</v>
      </c>
      <c r="N31">
        <f>ABS(K36)</f>
        <v>0.10833333325000005</v>
      </c>
      <c r="O31">
        <f>ABS(K37)</f>
        <v>0.10416666675000008</v>
      </c>
      <c r="R31" s="6" t="s">
        <v>17</v>
      </c>
      <c r="S31" s="5">
        <f>SUM(N26:O36)</f>
        <v>2.0458333332500001</v>
      </c>
      <c r="T31" s="5">
        <f>SQRT((P26^2)*10)</f>
        <v>1.8604085572798249E-2</v>
      </c>
      <c r="V31" s="6" t="s">
        <v>14</v>
      </c>
      <c r="W31" s="5">
        <f>AVERAGE(N26:N36)</f>
        <v>0.11208333329999998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7.8833333330000004</v>
      </c>
      <c r="E32">
        <v>5.0501772679999997</v>
      </c>
      <c r="F32">
        <v>0.58273313049999997</v>
      </c>
      <c r="J32">
        <f>D19/4</f>
        <v>1.0833333332499999</v>
      </c>
      <c r="K32">
        <f t="shared" si="4"/>
        <v>-0.10833333350000007</v>
      </c>
      <c r="M32">
        <v>7</v>
      </c>
      <c r="N32">
        <f>ABS(K38)</f>
        <v>0.10833333324999983</v>
      </c>
      <c r="O32">
        <f>ABS(K39)</f>
        <v>0.10833333350000007</v>
      </c>
      <c r="R32" s="6" t="s">
        <v>19</v>
      </c>
      <c r="S32" s="5">
        <f>H13/S31</f>
        <v>4.8879837069200809</v>
      </c>
      <c r="T32" s="5">
        <f>(H13/(S31^2))*T31</f>
        <v>4.444959698526546E-2</v>
      </c>
      <c r="V32" s="6" t="s">
        <v>16</v>
      </c>
      <c r="W32" s="5">
        <f>AVERAGE(O26:O35)</f>
        <v>0.10277777780555557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8.2333333329999991</v>
      </c>
      <c r="E33">
        <v>5.356274183</v>
      </c>
      <c r="F33">
        <v>0.58271755739999997</v>
      </c>
      <c r="J33">
        <f>D21/4</f>
        <v>1.19166666675</v>
      </c>
      <c r="K33">
        <f t="shared" si="4"/>
        <v>-0.11666666650000002</v>
      </c>
      <c r="M33">
        <v>8</v>
      </c>
      <c r="N33">
        <f>ABS(K40)</f>
        <v>0.11666666649999979</v>
      </c>
      <c r="O33">
        <f>ABS(K41)</f>
        <v>0.1041666667500003</v>
      </c>
      <c r="P33" s="3"/>
      <c r="Q33" s="3"/>
    </row>
    <row r="34" spans="2:42" x14ac:dyDescent="0.25">
      <c r="B34" s="8" t="s">
        <v>54</v>
      </c>
      <c r="C34">
        <v>9</v>
      </c>
      <c r="D34">
        <v>8.65</v>
      </c>
      <c r="E34">
        <v>7.6840075580000002</v>
      </c>
      <c r="F34">
        <v>0.57790530019999997</v>
      </c>
      <c r="J34">
        <f>D22/4</f>
        <v>1.30833333325</v>
      </c>
      <c r="K34">
        <f t="shared" si="4"/>
        <v>-0.10000000000000009</v>
      </c>
      <c r="M34">
        <v>9</v>
      </c>
      <c r="N34">
        <f>ABS(K42)</f>
        <v>0.10000000000000009</v>
      </c>
      <c r="O34">
        <f>ABS(K43)</f>
        <v>0.10416666674999986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8.7666666670000009</v>
      </c>
      <c r="E35">
        <v>7.3543307679999996</v>
      </c>
      <c r="F35">
        <v>0.58102665399999998</v>
      </c>
      <c r="J35">
        <f>D24/4</f>
        <v>1.4083333332500001</v>
      </c>
      <c r="K35">
        <f t="shared" si="4"/>
        <v>-0.10416666674999986</v>
      </c>
      <c r="M35">
        <v>10</v>
      </c>
      <c r="N35">
        <f>ABS(K44)</f>
        <v>0.12083333324999979</v>
      </c>
      <c r="P35" s="3"/>
      <c r="Q35" s="3"/>
    </row>
    <row r="36" spans="2:42" x14ac:dyDescent="0.25">
      <c r="B36" s="9" t="s">
        <v>56</v>
      </c>
      <c r="C36">
        <v>9</v>
      </c>
      <c r="D36">
        <v>9.0500000000000007</v>
      </c>
      <c r="E36">
        <v>7.707771374</v>
      </c>
      <c r="F36">
        <v>0.55798302889999996</v>
      </c>
      <c r="J36">
        <f>D25/4</f>
        <v>1.5125</v>
      </c>
      <c r="K36">
        <f t="shared" si="4"/>
        <v>-0.10833333325000005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9.4666666670000001</v>
      </c>
      <c r="E37">
        <v>10.26402508</v>
      </c>
      <c r="F37">
        <v>0.5724888588</v>
      </c>
      <c r="J37">
        <f>D27/4</f>
        <v>1.62083333325</v>
      </c>
      <c r="K37">
        <f t="shared" si="4"/>
        <v>-0.10416666675000008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9.5666666669999998</v>
      </c>
      <c r="E38">
        <v>9.9209318839999998</v>
      </c>
      <c r="F38">
        <v>0.5720997618</v>
      </c>
      <c r="J38">
        <f>D28/4</f>
        <v>1.7250000000000001</v>
      </c>
      <c r="K38">
        <f t="shared" si="4"/>
        <v>-0.10833333324999983</v>
      </c>
      <c r="Q38">
        <f>V15</f>
        <v>-1.6958205336362884</v>
      </c>
      <c r="R38">
        <f t="shared" ref="Q38:R47" si="5">W15</f>
        <v>1.286692815908144E-2</v>
      </c>
      <c r="S38">
        <f>D13/4-D10/4</f>
        <v>0.20833333325000003</v>
      </c>
      <c r="T38">
        <f>$P$26</f>
        <v>5.8831284194720748E-3</v>
      </c>
      <c r="V38">
        <f>Q38/S38</f>
        <v>-8.1399385647101585</v>
      </c>
      <c r="W38">
        <f>SQRT(((1/S38)*R38)^2+((Q38/(S38^2))*T38)^2)</f>
        <v>0.23801648311942028</v>
      </c>
      <c r="Y38" s="6" t="s">
        <v>94</v>
      </c>
      <c r="Z38" s="6"/>
      <c r="AA38" s="5">
        <f>AVERAGE(V38:V47)</f>
        <v>-9.2914774700314666</v>
      </c>
      <c r="AB38" s="13">
        <f>SQRT(SUM(W38^2+W39^2+W40^2+W41^2+W42^2+W43^2+W44^2+W45^2+W46^2+W47^2)/(H13^2))</f>
        <v>7.8220952290598431E-2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9.9499999999999993</v>
      </c>
      <c r="E39">
        <v>10.26738838</v>
      </c>
      <c r="F39">
        <v>0.57252564699999997</v>
      </c>
      <c r="J39">
        <f>D30/4</f>
        <v>1.8333333332499999</v>
      </c>
      <c r="K39">
        <f t="shared" si="4"/>
        <v>-0.10833333350000007</v>
      </c>
      <c r="Q39">
        <f t="shared" si="5"/>
        <v>-1.9245754573313016</v>
      </c>
      <c r="R39">
        <f t="shared" si="5"/>
        <v>1.001741465244382E-2</v>
      </c>
      <c r="S39">
        <f>D16/4-D13/4</f>
        <v>0.22083333324999999</v>
      </c>
      <c r="T39">
        <f t="shared" ref="T39:T47" si="6">$P$26</f>
        <v>5.8831284194720748E-3</v>
      </c>
      <c r="V39">
        <f t="shared" ref="V39:V47" si="7">Q39/S39</f>
        <v>-8.7150586779964829</v>
      </c>
      <c r="W39">
        <f t="shared" ref="W39:W47" si="8">SQRT(((1/S39)*R39)^2+((Q39/(S39^2))*T39)^2)</f>
        <v>0.2365641004311079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1.94166666675</v>
      </c>
      <c r="K40">
        <f t="shared" si="4"/>
        <v>-0.11666666649999979</v>
      </c>
      <c r="Q40">
        <f t="shared" si="5"/>
        <v>-1.8818395228591207</v>
      </c>
      <c r="R40">
        <f t="shared" si="5"/>
        <v>7.016309471345095E-3</v>
      </c>
      <c r="S40">
        <f>D19/4-D16/4</f>
        <v>0.21249999999999991</v>
      </c>
      <c r="T40">
        <f t="shared" si="6"/>
        <v>5.8831284194720748E-3</v>
      </c>
      <c r="V40">
        <f t="shared" si="7"/>
        <v>-8.8557154016899826</v>
      </c>
      <c r="W40">
        <f t="shared" si="8"/>
        <v>0.24738653002243258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2.0583333332499998</v>
      </c>
      <c r="K41">
        <f t="shared" si="4"/>
        <v>-0.1041666667500003</v>
      </c>
      <c r="Q41">
        <f t="shared" si="5"/>
        <v>-1.9734978046383831</v>
      </c>
      <c r="R41">
        <f t="shared" si="5"/>
        <v>4.0862504416757121E-3</v>
      </c>
      <c r="S41">
        <f>D22/4-D19/4</f>
        <v>0.22500000000000009</v>
      </c>
      <c r="T41">
        <f t="shared" si="6"/>
        <v>5.8831284194720748E-3</v>
      </c>
      <c r="V41">
        <f t="shared" si="7"/>
        <v>-8.7711013539483655</v>
      </c>
      <c r="W41">
        <f t="shared" si="8"/>
        <v>0.23005802207841136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2.1625000000000001</v>
      </c>
      <c r="K42">
        <f t="shared" si="4"/>
        <v>-0.10000000000000009</v>
      </c>
      <c r="Q42">
        <f t="shared" si="5"/>
        <v>-1.8299578415219977</v>
      </c>
      <c r="R42">
        <f t="shared" si="5"/>
        <v>1.6381745839663079E-3</v>
      </c>
      <c r="S42">
        <f>D25/4-D22/4</f>
        <v>0.20416666674999995</v>
      </c>
      <c r="T42">
        <f t="shared" si="6"/>
        <v>5.8831284194720748E-3</v>
      </c>
      <c r="V42">
        <f t="shared" si="7"/>
        <v>-8.9630588119595593</v>
      </c>
      <c r="W42">
        <f t="shared" si="8"/>
        <v>0.25839803868365208</v>
      </c>
      <c r="Y42" s="14" t="s">
        <v>96</v>
      </c>
      <c r="Z42" s="14"/>
      <c r="AA42" s="12">
        <f>ABS($X$17*100)</f>
        <v>198.53345104074208</v>
      </c>
      <c r="AB42" s="12">
        <f>$Y$17</f>
        <v>8.3245342013935717E-3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2.2625000000000002</v>
      </c>
      <c r="K43">
        <f t="shared" si="4"/>
        <v>-0.10416666674999986</v>
      </c>
      <c r="Q43">
        <f t="shared" si="5"/>
        <v>-2.0196281552155826</v>
      </c>
      <c r="R43">
        <f t="shared" si="5"/>
        <v>2.8610452090925167E-3</v>
      </c>
      <c r="S43">
        <f>D28/4-D25/4</f>
        <v>0.21250000000000013</v>
      </c>
      <c r="T43">
        <f t="shared" si="6"/>
        <v>5.8831284194720748E-3</v>
      </c>
      <c r="V43">
        <f t="shared" si="7"/>
        <v>-9.5041324951321471</v>
      </c>
      <c r="W43">
        <f t="shared" si="8"/>
        <v>0.26346909193934681</v>
      </c>
      <c r="Y43" s="14" t="s">
        <v>97</v>
      </c>
      <c r="Z43" s="14"/>
      <c r="AA43" s="12">
        <f>ABS($W$31)</f>
        <v>0.11208333329999998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2.36666666675</v>
      </c>
      <c r="K44">
        <f t="shared" si="4"/>
        <v>-0.12083333324999979</v>
      </c>
      <c r="Q44">
        <f t="shared" si="5"/>
        <v>-2.111554177675818</v>
      </c>
      <c r="R44">
        <f t="shared" si="5"/>
        <v>5.9112360660285084E-3</v>
      </c>
      <c r="S44">
        <f>D31/4-D28/4</f>
        <v>0.2166666667499999</v>
      </c>
      <c r="T44">
        <f t="shared" si="6"/>
        <v>5.8831284194720748E-3</v>
      </c>
      <c r="V44">
        <f t="shared" si="7"/>
        <v>-9.7456346624477668</v>
      </c>
      <c r="W44">
        <f t="shared" si="8"/>
        <v>0.26602495278140226</v>
      </c>
      <c r="Y44" s="14" t="s">
        <v>98</v>
      </c>
      <c r="Z44" s="14"/>
      <c r="AA44" s="12">
        <f>ABS($W$32)</f>
        <v>0.10277777780555557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2.4874999999999998</v>
      </c>
      <c r="Q45">
        <f t="shared" si="5"/>
        <v>-2.0961885507888649</v>
      </c>
      <c r="R45">
        <f t="shared" si="5"/>
        <v>9.1855386512649934E-3</v>
      </c>
      <c r="S45">
        <f>D34/4-D31/4</f>
        <v>0.2208333332500001</v>
      </c>
      <c r="T45">
        <f t="shared" si="6"/>
        <v>5.8831284194720748E-3</v>
      </c>
      <c r="V45">
        <f t="shared" si="7"/>
        <v>-9.4921745731919032</v>
      </c>
      <c r="W45">
        <f t="shared" si="8"/>
        <v>0.25627512126635138</v>
      </c>
      <c r="Y45" s="14" t="s">
        <v>99</v>
      </c>
      <c r="Z45" s="14"/>
      <c r="AA45" s="5">
        <f>ABS($S$31)</f>
        <v>2.0458333332500001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-2.3349485499994351</v>
      </c>
      <c r="R46">
        <f t="shared" si="5"/>
        <v>1.2714649873023526E-2</v>
      </c>
      <c r="S46">
        <f>D37/4-D34/4</f>
        <v>0.20416666674999995</v>
      </c>
      <c r="T46">
        <f t="shared" si="6"/>
        <v>5.8831284194720748E-3</v>
      </c>
      <c r="V46">
        <f t="shared" si="7"/>
        <v>-11.436482689206835</v>
      </c>
      <c r="W46">
        <f t="shared" si="8"/>
        <v>0.33537860252405444</v>
      </c>
      <c r="Y46" s="14" t="s">
        <v>100</v>
      </c>
      <c r="Z46" s="14"/>
      <c r="AA46" s="5">
        <f>ABS($S$32)</f>
        <v>4.8879837069200809</v>
      </c>
      <c r="AB46" s="5">
        <f>$T$32</f>
        <v>4.444959698526546E-2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9.2914774700314666</v>
      </c>
      <c r="AB47" s="5">
        <f>$AB$38</f>
        <v>7.8220952290598431E-2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2019-09-04T11:26:33Z</dcterms:modified>
</cp:coreProperties>
</file>