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E36A18BA-3660-425C-AA28-87AE842F9505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R41" i="1"/>
  <c r="Q41" i="1"/>
  <c r="W41" i="1" s="1"/>
  <c r="T40" i="1"/>
  <c r="S40" i="1"/>
  <c r="W40" i="1" s="1"/>
  <c r="R40" i="1"/>
  <c r="Q40" i="1"/>
  <c r="V40" i="1" s="1"/>
  <c r="T39" i="1"/>
  <c r="S39" i="1"/>
  <c r="R39" i="1"/>
  <c r="Q39" i="1"/>
  <c r="W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X31" i="1"/>
  <c r="AB43" i="1" s="1"/>
  <c r="S32" i="1"/>
  <c r="AA46" i="1" s="1"/>
  <c r="AA45" i="1"/>
  <c r="V38" i="1"/>
  <c r="AA38" i="1" s="1"/>
  <c r="AA47" i="1" s="1"/>
  <c r="V39" i="1"/>
  <c r="V41" i="1"/>
  <c r="H13" i="1" l="1"/>
  <c r="J47" i="1"/>
  <c r="J46" i="1"/>
  <c r="K20" i="1"/>
  <c r="K19" i="1"/>
  <c r="K46" i="1" l="1"/>
  <c r="N36" i="1" s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K45" i="1" s="1"/>
  <c r="O35" i="1" s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T25" i="1" s="1"/>
  <c r="AI23" i="1"/>
  <c r="AI24" i="1" s="1"/>
  <c r="AI27" i="1" s="1"/>
  <c r="AI28" i="1" s="1"/>
  <c r="U25" i="1" s="1"/>
  <c r="AI20" i="1"/>
  <c r="AH20" i="1"/>
  <c r="AB18" i="1"/>
  <c r="AB21" i="1" s="1"/>
  <c r="AB16" i="1"/>
  <c r="AA19" i="1"/>
  <c r="AA20" i="1" s="1"/>
  <c r="AH25" i="1" l="1"/>
  <c r="T19" i="1"/>
  <c r="T24" i="1"/>
  <c r="V24" i="1" s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I25" i="1"/>
  <c r="AA25" i="1"/>
  <c r="L4" i="1"/>
  <c r="AB20" i="1"/>
  <c r="N21" i="1" l="1"/>
  <c r="U15" i="1"/>
  <c r="U19" i="1"/>
  <c r="V19" i="1"/>
  <c r="V18" i="1"/>
  <c r="U18" i="1"/>
  <c r="W18" i="1" s="1"/>
  <c r="W15" i="1"/>
  <c r="V21" i="1"/>
  <c r="U20" i="1"/>
  <c r="W20" i="1" s="1"/>
  <c r="V23" i="1"/>
  <c r="U24" i="1"/>
  <c r="W24" i="1" s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Q20" i="1" l="1"/>
  <c r="O21" i="1"/>
  <c r="R20" i="1" s="1"/>
  <c r="X17" i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<sst xmlns="http://schemas.openxmlformats.org/spreadsheetml/2006/main" count="163" uniqueCount="101">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</sst>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22.735683909999999</v>
      </c>
      <c r="M3">
        <v>0.01</v>
      </c>
      <c r="N3" t="s">
        <v>38</v>
      </c>
    </row>
    <row r="4" spans="1:35" x14ac:dyDescent="0.25">
      <c r="D4">
        <v>3.3333333329999999E-2</v>
      </c>
      <c r="E4">
        <v>11.368120019999999</v>
      </c>
      <c r="F4">
        <v>0.50294692929999996</v>
      </c>
      <c r="H4" s="11" t="s">
        <v>7</v>
      </c>
      <c r="I4" s="11"/>
      <c r="J4" s="11"/>
      <c r="K4" s="11"/>
      <c r="L4">
        <f>AA20</f>
        <v>10.139159085159079</v>
      </c>
      <c r="M4">
        <f>AB20</f>
        <v>0.10209819150319184</v>
      </c>
      <c r="P4" t="s">
        <v>13</v>
      </c>
    </row>
    <row r="5" spans="1:35" x14ac:dyDescent="0.25">
      <c r="D5">
        <v>0.05</v>
      </c>
      <c r="E5">
        <v>-11.36756389</v>
      </c>
      <c r="F5">
        <v>0.46634685209999999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22.735683909999999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1.233333333</v>
      </c>
      <c r="E10">
        <v>-11.077394780000001</v>
      </c>
      <c r="F10">
        <v>0.53364662029999999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11.367841954999999</v>
      </c>
      <c r="AB10">
        <f>AB9</f>
        <v>0.01</v>
      </c>
      <c r="AE10" t="s">
        <v>65</v>
      </c>
      <c r="AH10">
        <f>L3</f>
        <v>22.735683909999999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1.316666667</v>
      </c>
      <c r="E11">
        <v>-11.38829241</v>
      </c>
      <c r="F11">
        <v>0.54162259940000002</v>
      </c>
      <c r="G11" t="s">
        <v>57</v>
      </c>
      <c r="H11">
        <f>M3</f>
        <v>0.01</v>
      </c>
      <c r="K11">
        <f>ABS(E11-E14)</f>
        <v>1.7319936190000007</v>
      </c>
      <c r="L11">
        <f>SQRT((H11^2)+(H11^2))</f>
        <v>1.4142135623730951E-2</v>
      </c>
      <c r="N11">
        <f>($L$4-$L$5)*(E11/$L$4)</f>
        <v>-10.703141076269743</v>
      </c>
      <c r="O11">
        <f>SQRT(((E11/$L$4)*$M$4)^2+((E11/$L$4)*$M$5)^2+(($L$4-$L$5)*$H$11)^2+(((($L$5-$L$4)*E11)/($L$4^2))*$M$4)^2)</f>
        <v>0.18397596139177999</v>
      </c>
      <c r="Q11">
        <f>N11-N12</f>
        <v>-1.6277920674989055</v>
      </c>
      <c r="R11">
        <f>SQRT((O11^2)+(O12^2))</f>
        <v>0.24644241067717021</v>
      </c>
      <c r="T11" s="5">
        <f>ABS(AVERAGE(Q11:Q20))</f>
        <v>1.9995760286038327</v>
      </c>
      <c r="U11" s="5">
        <f>SQRT(((R11^2)+(R12^2)+(R13^2)+(R14^2)+(R15^2)+(R16^2)+(R17^2)+(R18^2)+(R19^2)+(R20^2))/($H$13-1))</f>
        <v>0.18359284689805394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1.6666666670000001</v>
      </c>
      <c r="E12">
        <v>-11.16839425</v>
      </c>
      <c r="F12">
        <v>0.53644323859999998</v>
      </c>
      <c r="G12" t="s">
        <v>58</v>
      </c>
      <c r="H12">
        <f>L6</f>
        <v>4.1599999999999996E-3</v>
      </c>
      <c r="K12">
        <f>ABS(E14-E17)</f>
        <v>1.9103682029999991</v>
      </c>
      <c r="L12" s="1"/>
      <c r="N12">
        <f>($L$4-$L$5)*(E14/$L$4)</f>
        <v>-9.0753490087708375</v>
      </c>
      <c r="O12">
        <f>SQRT(((E14/$L$4)*$M$4)^2+((E14/$L$4)*$M$5)^2+(($L$4-$L$5)*$H$11)^2+(((($L$5-$L$4)*E14)/($L$4^2))*$M$4)^2)</f>
        <v>0.1639716664864552</v>
      </c>
      <c r="Q12">
        <f t="shared" ref="Q12:Q19" si="0">N12-N13</f>
        <v>-1.7954351405988263</v>
      </c>
      <c r="R12">
        <f t="shared" ref="R12:R19" si="1">SQRT((O12^2)+(O13^2))</f>
        <v>0.21777258180487863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2.2000000000000002</v>
      </c>
      <c r="E13">
        <v>-9.3301173120000005</v>
      </c>
      <c r="F13">
        <v>0.54135653630000002</v>
      </c>
      <c r="G13" t="s">
        <v>39</v>
      </c>
      <c r="H13" s="4">
        <f>C42</f>
        <v>11</v>
      </c>
      <c r="K13">
        <f>ABS(E17-E20)</f>
        <v>1.9928558550000002</v>
      </c>
      <c r="L13" s="1"/>
      <c r="N13">
        <f>($L$4-$L$5)*(E17/$L$4)</f>
        <v>-7.2799138681720112</v>
      </c>
      <c r="O13">
        <f>SQRT(((E17/$L$4)*$M$4)^2+((E17/$L$4)*$M$5)^2+(($L$4-$L$5)*$H$11)^2+(((($L$5-$L$4)*E17)/($L$4^2))*$M$4)^2)</f>
        <v>0.14331151375802734</v>
      </c>
      <c r="Q13">
        <f t="shared" si="0"/>
        <v>-1.8729601061178913</v>
      </c>
      <c r="R13">
        <f t="shared" si="1"/>
        <v>0.18957626927185969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2.3166666669999998</v>
      </c>
      <c r="E14">
        <v>-9.6562987909999993</v>
      </c>
      <c r="F14">
        <v>0.56053672629999995</v>
      </c>
      <c r="K14">
        <f>ABS(E20-E23)</f>
        <v>2.015089181</v>
      </c>
      <c r="L14" s="1"/>
      <c r="N14">
        <f>($L$4-$L$5)*(E20/$L$4)</f>
        <v>-5.4069537620541199</v>
      </c>
      <c r="O14">
        <f>SQRT(((E20/$L$4)*$M$4)^2+((E20/$L$4)*$M$5)^2+(($L$4-$L$5)*$H$11)^2+(((($L$5-$L$4)*E20)/($L$4^2))*$M$4)^2)</f>
        <v>0.12410065227636558</v>
      </c>
      <c r="Q14">
        <f t="shared" si="0"/>
        <v>-1.8938558134114376</v>
      </c>
      <c r="R14">
        <f t="shared" si="1"/>
        <v>0.16477167062883777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1.3678419549999994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2.6666666669999999</v>
      </c>
      <c r="E15">
        <v>-9.3643507580000005</v>
      </c>
      <c r="F15">
        <v>0.55235380919999999</v>
      </c>
      <c r="K15">
        <f>ABS(E26-E23)</f>
        <v>2.122396503</v>
      </c>
      <c r="L15" s="1"/>
      <c r="N15">
        <f>($L$4-$L$5)*(E23/$L$4)</f>
        <v>-3.5130979486426823</v>
      </c>
      <c r="O15">
        <f>SQRT(((E23/$L$4)*$M$4)^2+((E23/$L$4)*$M$5)^2+(($L$4-$L$5)*$H$11)^2+(((($L$5-$L$4)*E23)/($L$4^2))*$M$4)^2)</f>
        <v>0.10839156584531287</v>
      </c>
      <c r="Q15">
        <f t="shared" si="0"/>
        <v>-1.9947072285783147</v>
      </c>
      <c r="R15">
        <f t="shared" si="1"/>
        <v>0.14603991914969908</v>
      </c>
      <c r="T15">
        <f>E11*$AH$28</f>
        <v>-10.328691129919482</v>
      </c>
      <c r="U15">
        <f>(SQRT(($M$3/E11)^2+($AI$28/$AH$28^2)))/100*T15</f>
        <v>-1.1529706040661284E-2</v>
      </c>
      <c r="V15">
        <f>T15-T16</f>
        <v>-1.5708436774888224</v>
      </c>
      <c r="W15">
        <f>SQRT(U15^2+U16^2)</f>
        <v>1.5116567945407286E-2</v>
      </c>
      <c r="Z15" t="s">
        <v>26</v>
      </c>
      <c r="AA15">
        <f>AA14/AA13</f>
        <v>1.1211819303278683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3.0833333330000001</v>
      </c>
      <c r="E16">
        <v>-7.450151247</v>
      </c>
      <c r="F16">
        <v>0.54672509749999998</v>
      </c>
      <c r="K16">
        <f>ABS(E29-E26)</f>
        <v>1.9778067015</v>
      </c>
      <c r="L16" s="1"/>
      <c r="N16">
        <f>($L$4-$L$5)*(E26/$L$4)</f>
        <v>-1.5183907200643676</v>
      </c>
      <c r="O16">
        <f>SQRT(((E26/$L$4)*$M$4)^2+((E26/$L$4)*$M$5)^2+(($L$4-$L$5)*$H$11)^2+(((($L$5-$L$4)*E26)/($L$4^2))*$M$4)^2)</f>
        <v>9.7871990062795039E-2</v>
      </c>
      <c r="Q16">
        <f t="shared" si="0"/>
        <v>-1.8588163515329179</v>
      </c>
      <c r="R16">
        <f t="shared" si="1"/>
        <v>0.13669114253246722</v>
      </c>
      <c r="T16">
        <f>E14*$AH$28</f>
        <v>-8.75784745243066</v>
      </c>
      <c r="U16">
        <f>(SQRT(($M$3/E14)^2+($AI$28/$AH$28^2)))/100*T16</f>
        <v>-9.7763236988171465E-3</v>
      </c>
      <c r="V16">
        <f t="shared" ref="V16:V23" si="2">T16-T17</f>
        <v>-1.7326217489709075</v>
      </c>
      <c r="W16">
        <f t="shared" ref="W16:W23" si="3">SQRT(U16^2+U17^2)</f>
        <v>1.2533143997871407E-2</v>
      </c>
      <c r="X16" s="6" t="s">
        <v>83</v>
      </c>
      <c r="Y16" s="6" t="s">
        <v>84</v>
      </c>
      <c r="Z16" t="s">
        <v>27</v>
      </c>
      <c r="AA16">
        <f>ATAN(AA14/AA13)</f>
        <v>0.84246556973941988</v>
      </c>
      <c r="AB16">
        <f>(ABS(1/(1+AA15)))*AB15</f>
        <v>3.8642236171644432E-3</v>
      </c>
      <c r="AG16" t="s">
        <v>69</v>
      </c>
      <c r="AH16">
        <f>AH10/2</f>
        <v>11.367841954999999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3.1833333330000002</v>
      </c>
      <c r="E17">
        <v>-7.7459305880000002</v>
      </c>
      <c r="F17">
        <v>0.55865654740000004</v>
      </c>
      <c r="K17">
        <f>ABS(E32-E29)</f>
        <v>2.4068018725</v>
      </c>
      <c r="L17" s="1"/>
      <c r="N17">
        <f>($L$4-$L$5)*(E29/$L$4)</f>
        <v>0.34042563146855043</v>
      </c>
      <c r="O17">
        <f>SQRT(((E29/$L$4)*$M$4)^2+((E29/$L$4)*$M$5)^2+(($L$4-$L$5)*$H$11)^2+(((($L$5-$L$4)*E29)/($L$4^2))*$M$4)^2)</f>
        <v>9.542296373504347E-2</v>
      </c>
      <c r="Q17">
        <f t="shared" si="0"/>
        <v>-2.2620019803300502</v>
      </c>
      <c r="R17">
        <f t="shared" si="1"/>
        <v>0.14017929937123572</v>
      </c>
      <c r="T17">
        <f>E17*$AH$28</f>
        <v>-7.0252257034597525</v>
      </c>
      <c r="U17">
        <f>(SQRT(($M$3/E17)^2+($AI$28/$AH$28^2)))/100*T17</f>
        <v>-7.8423971722507337E-3</v>
      </c>
      <c r="V17">
        <f t="shared" si="2"/>
        <v>-1.8074344995455389</v>
      </c>
      <c r="W17">
        <f t="shared" si="3"/>
        <v>9.7690467794921809E-3</v>
      </c>
      <c r="X17" s="5">
        <f>ABS(AVERAGE(V15:V24))</f>
        <v>1.9296207574083486</v>
      </c>
      <c r="Y17" s="5">
        <f>SQRT(((W15^2)+(W16^2)+(W17^2)+(W18^2)+(W19^2)+(W20^2)+(W21^2)+(W22^2)+(W23^2)+(W24^2))/($H$13-1))</f>
        <v>9.1351188741608594E-3</v>
      </c>
      <c r="Z17" t="s">
        <v>28</v>
      </c>
      <c r="AA17">
        <f>SQRT((AA14^2)+(AA13^2))</f>
        <v>1.8328643195441991</v>
      </c>
      <c r="AB17">
        <f>SQRT(((ABS(AA13*(AA13^2+AA14^2)))*AB13)^2+((ABS(AA14*(AA13^2+AA14^2)))*AB14)^2)</f>
        <v>4.5951167927104304E-2</v>
      </c>
      <c r="AG17" t="s">
        <v>70</v>
      </c>
      <c r="AH17">
        <f>(AH16)-AH15</f>
        <v>1.3678419549999994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3.516666667</v>
      </c>
      <c r="E18">
        <v>-7.4728493809999996</v>
      </c>
      <c r="F18">
        <v>0.54268685159999996</v>
      </c>
      <c r="K18">
        <f>ABS(E35-E32)</f>
        <v>2.2057323349999995</v>
      </c>
      <c r="N18">
        <f>($L$4-$L$5)*(E32/$L$4)</f>
        <v>2.6024276117986007</v>
      </c>
      <c r="O18">
        <f>SQRT(((E32/$L$4)*$M$4)^2+((E32/$L$4)*$M$5)^2+(($L$4-$L$5)*$H$11)^2+(((($L$5-$L$4)*E32)/($L$4^2))*$M$4)^2)</f>
        <v>0.10268736029439603</v>
      </c>
      <c r="Q18">
        <f t="shared" si="0"/>
        <v>-2.0730293452304211</v>
      </c>
      <c r="R18">
        <f t="shared" si="1"/>
        <v>0.15604863199074495</v>
      </c>
      <c r="T18">
        <f>E20*$AH$28</f>
        <v>-5.2177912039142136</v>
      </c>
      <c r="U18">
        <f>(SQRT(($M$3/E20)^2+($AI$28/$AH$28^2)))/100*T18</f>
        <v>-5.8250391906475825E-3</v>
      </c>
      <c r="V18">
        <f t="shared" si="2"/>
        <v>-1.8275991694343419</v>
      </c>
      <c r="W18">
        <f t="shared" si="3"/>
        <v>6.946950285430257E-3</v>
      </c>
      <c r="Z18" t="s">
        <v>29</v>
      </c>
      <c r="AA18">
        <f>AA17/AA14</f>
        <v>1.3399679055349636</v>
      </c>
      <c r="AB18">
        <f>(((AB17/AA17)*100+(AB14/AA14)*100)/100)*AA18</f>
        <v>4.3390134924216422E-2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4.05</v>
      </c>
      <c r="E19">
        <v>-5.4343592809999999</v>
      </c>
      <c r="F19">
        <v>0.57566466510000003</v>
      </c>
      <c r="K19">
        <f>ABS(E38-E35)</f>
        <v>2.6295728410000008</v>
      </c>
      <c r="N19">
        <f>($L$4-$L$5)*(E35/$L$4)</f>
        <v>4.6754569570290219</v>
      </c>
      <c r="O19">
        <f>SQRT(((E35/$L$4)*$M$4)^2+((E35/$L$4)*$M$5)^2+(($L$4-$L$5)*$H$11)^2+(((($L$5-$L$4)*E35)/($L$4^2))*$M$4)^2)</f>
        <v>0.11750098545098184</v>
      </c>
      <c r="Q19">
        <f t="shared" si="0"/>
        <v>-2.4713704280052324</v>
      </c>
      <c r="R19">
        <f t="shared" si="1"/>
        <v>0.18419982842209712</v>
      </c>
      <c r="T19">
        <f>E23*$AH$28</f>
        <v>-3.3901920344798717</v>
      </c>
      <c r="U19">
        <f>(SQRT(($M$3/E23)^2+($AI$28/$AH$28^2)))/100*T19</f>
        <v>-3.7853714078884371E-3</v>
      </c>
      <c r="V19">
        <f t="shared" si="2"/>
        <v>-1.9249222926045528</v>
      </c>
      <c r="W19">
        <f t="shared" si="3"/>
        <v>4.1246150853324779E-3</v>
      </c>
      <c r="Z19" t="s">
        <v>30</v>
      </c>
      <c r="AA19">
        <f>1/AA15</f>
        <v>0.89191590851590796</v>
      </c>
      <c r="AB19">
        <f>AB15</f>
        <v>8.1967213114754103E-3</v>
      </c>
      <c r="AG19" t="s">
        <v>72</v>
      </c>
      <c r="AH19">
        <f>AH17/AH18</f>
        <v>0.56993414791666641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4.1500000000000004</v>
      </c>
      <c r="E20">
        <v>-5.7530747330000001</v>
      </c>
      <c r="F20">
        <v>0.55610369599999998</v>
      </c>
      <c r="K20">
        <f>ABS(E41-E38)</f>
        <v>2.2831526349999995</v>
      </c>
      <c r="N20">
        <f>($L$4-$L$5)*(E38/$L$4)</f>
        <v>7.1468273850342543</v>
      </c>
      <c r="O20">
        <f>SQRT(((E38/$L$4)*$M$4)^2+((E38/$L$4)*$M$5)^2+(($L$4-$L$5)*$H$11)^2+(((($L$5-$L$4)*E38)/($L$4^2))*$M$4)^2)</f>
        <v>0.14185589592533041</v>
      </c>
      <c r="Q20">
        <f t="shared" ref="Q20" si="4">N20-N21</f>
        <v>-2.1457918247343271</v>
      </c>
      <c r="R20">
        <f t="shared" ref="R20" si="5">SQRT((O20^2)+(O21^2))</f>
        <v>0.21879806923491107</v>
      </c>
      <c r="T20">
        <f>E26*$AH$28</f>
        <v>-1.4652697418753189</v>
      </c>
      <c r="U20">
        <f>(SQRT(($M$3/E26)^2+($AI$28/$AH$28^2)))/100*T20</f>
        <v>-1.6381126049490493E-3</v>
      </c>
      <c r="V20">
        <f t="shared" si="2"/>
        <v>-1.7937855649491845</v>
      </c>
      <c r="W20">
        <f t="shared" si="3"/>
        <v>1.6811039628188268E-3</v>
      </c>
      <c r="Z20" t="s">
        <v>31</v>
      </c>
      <c r="AA20">
        <f>AA10*AA19</f>
        <v>10.139159085159079</v>
      </c>
      <c r="AB20">
        <f>(((AB10/AA10)*100+(AB19/AA19)*100)/100)*AA20</f>
        <v>0.10209819150319184</v>
      </c>
      <c r="AG20" t="s">
        <v>73</v>
      </c>
      <c r="AH20">
        <f>ATAN(AH19)</f>
        <v>0.51801882361183837</v>
      </c>
      <c r="AI20">
        <f>(ABS(1/(1+AH19)))*AI19</f>
        <v>2.6540391341865616E-3</v>
      </c>
    </row>
    <row r="21" spans="2:35" x14ac:dyDescent="0.25">
      <c r="B21" s="9" t="s">
        <v>56</v>
      </c>
      <c r="C21">
        <v>4</v>
      </c>
      <c r="D21">
        <v>4.5</v>
      </c>
      <c r="E21">
        <v>-5.4717588170000004</v>
      </c>
      <c r="F21">
        <v>0.56453594110000005</v>
      </c>
      <c r="N21">
        <f>($L$4-$L$5)*(E41/$L$4)</f>
        <v>9.2926192097685814</v>
      </c>
      <c r="O21">
        <f>SQRT(((E41/$L$4)*$M$4)^2+((E41/$L$4)*$M$5)^2+(($L$4-$L$5)*$H$11)^2+(((($L$5-$L$4)*E41)/($L$4^2))*$M$4)^2)</f>
        <v>0.16658181140852912</v>
      </c>
      <c r="T21">
        <f>E29*$AH$28</f>
        <v>0.32851582307386568</v>
      </c>
      <c r="U21">
        <f>(SQRT(($M$3/E29)^2+($AI$28/$AH$28^2)))/100*T21</f>
        <v>3.7775339483875331E-4</v>
      </c>
      <c r="V21">
        <f t="shared" si="2"/>
        <v>-2.1828657235860658</v>
      </c>
      <c r="W21">
        <f t="shared" si="3"/>
        <v>2.8301076604256882E-3</v>
      </c>
      <c r="Z21" t="s">
        <v>32</v>
      </c>
      <c r="AA21">
        <f>AA10*AA18</f>
        <v>15.232543374893835</v>
      </c>
      <c r="AB21">
        <f>(((AB10/AA10)*100+(AB18/AA18)*100)/100)*AA21</f>
        <v>0.50665187527996769</v>
      </c>
    </row>
    <row r="22" spans="2:35" x14ac:dyDescent="0.25">
      <c r="B22" s="8" t="s">
        <v>54</v>
      </c>
      <c r="C22">
        <v>5</v>
      </c>
      <c r="D22">
        <v>4.9333333330000002</v>
      </c>
      <c r="E22">
        <v>-3.4483084599999998</v>
      </c>
      <c r="F22">
        <v>0.56519229329999998</v>
      </c>
      <c r="T22">
        <f>E32*$AH$28</f>
        <v>2.5113815466599316</v>
      </c>
      <c r="U22">
        <f>(SQRT(($M$3/E32)^2+($AI$28/$AH$28^2)))/100*T22</f>
        <v>2.8047837246903658E-3</v>
      </c>
      <c r="V22">
        <f t="shared" si="2"/>
        <v>-2.0005043059384429</v>
      </c>
      <c r="W22">
        <f t="shared" si="3"/>
        <v>5.76541917012311E-3</v>
      </c>
      <c r="AE22">
        <v>2</v>
      </c>
      <c r="AG22" t="s">
        <v>74</v>
      </c>
      <c r="AH22">
        <f>AH18/AH17</f>
        <v>1.7545886724903104</v>
      </c>
      <c r="AI22">
        <f>SQRT((AI17*(AH18/(AH17^2)))^2)</f>
        <v>1.2827422540130459E-2</v>
      </c>
    </row>
    <row r="23" spans="2:35" x14ac:dyDescent="0.25">
      <c r="B23" s="5" t="s">
        <v>55</v>
      </c>
      <c r="C23">
        <v>5</v>
      </c>
      <c r="D23">
        <v>5.0666666669999998</v>
      </c>
      <c r="E23">
        <v>-3.737985552</v>
      </c>
      <c r="F23">
        <v>0.58614957869999995</v>
      </c>
      <c r="T23">
        <f>E35*$AH$28</f>
        <v>4.5118858525983745</v>
      </c>
      <c r="U23">
        <f>(SQRT(($M$3/E35)^2+($AI$28/$AH$28^2)))/100*T23</f>
        <v>5.0371863639272953E-3</v>
      </c>
      <c r="V23">
        <f t="shared" si="2"/>
        <v>-2.3849094052471633</v>
      </c>
      <c r="W23">
        <f t="shared" si="3"/>
        <v>9.2004658977618333E-3</v>
      </c>
      <c r="AA23" t="s">
        <v>11</v>
      </c>
      <c r="AB23" t="s">
        <v>4</v>
      </c>
      <c r="AG23" t="s">
        <v>31</v>
      </c>
      <c r="AH23">
        <f>AH22*AH16</f>
        <v>19.945886724903104</v>
      </c>
      <c r="AI23">
        <f>((SQRT((((AI19/AH19)*100)^2)+(((AI16/AH16)*100)^2)))/100)*AH23</f>
        <v>0.14687192802391788</v>
      </c>
    </row>
    <row r="24" spans="2:35" x14ac:dyDescent="0.25">
      <c r="B24" s="9" t="s">
        <v>56</v>
      </c>
      <c r="C24">
        <v>5</v>
      </c>
      <c r="D24">
        <v>5.35</v>
      </c>
      <c r="E24">
        <v>-3.4726311189999999</v>
      </c>
      <c r="F24">
        <v>0.5836872126</v>
      </c>
      <c r="T24">
        <f>E38*$AH$28</f>
        <v>6.8967952578455378</v>
      </c>
      <c r="U24">
        <f>(SQRT(($M$3/E38)^2+($AI$28/$AH$28^2)))/100*T24</f>
        <v>7.6990471014888179E-3</v>
      </c>
      <c r="V24">
        <f>T24-T25</f>
        <v>-2.0707211863184654</v>
      </c>
      <c r="W24">
        <f>SQRT(U24^2+U25^2)</f>
        <v>1.262864006273832E-2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19.345886724903103</v>
      </c>
      <c r="AI24">
        <f>AI23</f>
        <v>0.14687192802391788</v>
      </c>
    </row>
    <row r="25" spans="2:35" x14ac:dyDescent="0.25">
      <c r="B25" s="8" t="s">
        <v>54</v>
      </c>
      <c r="C25">
        <v>6</v>
      </c>
      <c r="D25">
        <v>5.9</v>
      </c>
      <c r="E25">
        <v>-1.3393692690000001</v>
      </c>
      <c r="F25">
        <v>0.59090290670000001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8.9675164441640032</v>
      </c>
      <c r="U25">
        <f>(SQRT(($M$3/E41)^2+($AI$28/$AH$28^2)))/100*T25</f>
        <v>1.0010355816016529E-2</v>
      </c>
      <c r="Z25" t="s">
        <v>34</v>
      </c>
      <c r="AA25">
        <f>AA20-AA24</f>
        <v>9.5291590851590797</v>
      </c>
      <c r="AB25">
        <f>SQRT((AB20^2)+(AB24^2))</f>
        <v>0.10209819150319184</v>
      </c>
      <c r="AG25" t="s">
        <v>76</v>
      </c>
      <c r="AH25">
        <f>AH22*AH24</f>
        <v>33.944073706795656</v>
      </c>
      <c r="AI25">
        <f>((SQRT((((AI22/AH22)*100)^2)+(((AI24/AH24)*100)^2)))/100)*AH25</f>
        <v>0.35775902929152847</v>
      </c>
    </row>
    <row r="26" spans="2:35" x14ac:dyDescent="0.25">
      <c r="B26" s="5" t="s">
        <v>55</v>
      </c>
      <c r="C26">
        <v>6</v>
      </c>
      <c r="D26">
        <v>6</v>
      </c>
      <c r="E26">
        <v>-1.615589049</v>
      </c>
      <c r="F26">
        <v>0.6066469994</v>
      </c>
      <c r="J26">
        <f>D10/4</f>
        <v>0.30833333325000001</v>
      </c>
      <c r="K26">
        <f>J26-J27</f>
        <v>-0.10833333350000002</v>
      </c>
      <c r="M26">
        <v>1</v>
      </c>
      <c r="N26">
        <f>ABS(K26)</f>
        <v>0.10833333350000002</v>
      </c>
      <c r="O26">
        <f>ABS(K27)</f>
        <v>0.13333333325000002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6.3166666669999998</v>
      </c>
      <c r="E27">
        <v>-1.3502053519999999</v>
      </c>
      <c r="F27">
        <v>0.60150487669999997</v>
      </c>
      <c r="J27">
        <f>D12/4</f>
        <v>0.41666666675000003</v>
      </c>
      <c r="K27">
        <f t="shared" ref="K27:K46" si="6">J27-J28</f>
        <v>-0.13333333325000002</v>
      </c>
      <c r="M27">
        <v>2</v>
      </c>
      <c r="N27">
        <f>ABS(K28)</f>
        <v>0.11666666674999993</v>
      </c>
      <c r="O27">
        <f>ABS(K29)</f>
        <v>0.10416666650000006</v>
      </c>
      <c r="P27" t="s">
        <v>85</v>
      </c>
      <c r="AE27">
        <v>3</v>
      </c>
      <c r="AG27" t="s">
        <v>77</v>
      </c>
      <c r="AH27">
        <f>AH24-((3/2)*AH9)</f>
        <v>17.545886724903102</v>
      </c>
      <c r="AI27">
        <f>AI24</f>
        <v>0.14687192802391788</v>
      </c>
    </row>
    <row r="28" spans="2:35" x14ac:dyDescent="0.25">
      <c r="B28" s="8" t="s">
        <v>54</v>
      </c>
      <c r="C28">
        <v>7</v>
      </c>
      <c r="D28">
        <v>6.766666667</v>
      </c>
      <c r="E28">
        <v>0.65460376450000002</v>
      </c>
      <c r="F28">
        <v>0.59123735369999997</v>
      </c>
      <c r="J28">
        <f>D13/4</f>
        <v>0.55000000000000004</v>
      </c>
      <c r="K28">
        <f t="shared" si="6"/>
        <v>-0.11666666674999993</v>
      </c>
      <c r="M28">
        <v>3</v>
      </c>
      <c r="N28">
        <f>ABS(K30)</f>
        <v>0.10833333349999996</v>
      </c>
      <c r="O28">
        <f>ABS(K31)</f>
        <v>0.13333333324999996</v>
      </c>
      <c r="P28">
        <f>H13</f>
        <v>11</v>
      </c>
      <c r="AG28" t="s">
        <v>78</v>
      </c>
      <c r="AH28">
        <f>AH27/AH24</f>
        <v>0.90695696580901919</v>
      </c>
      <c r="AI28">
        <f>SQRT((AI27/AH24)^2+((AH27*AI24/(AH24^2))^2))</f>
        <v>1.0249256827568927E-2</v>
      </c>
    </row>
    <row r="29" spans="2:35" x14ac:dyDescent="0.25">
      <c r="B29" s="5" t="s">
        <v>55</v>
      </c>
      <c r="C29">
        <v>7</v>
      </c>
      <c r="D29">
        <v>6.8666666669999996</v>
      </c>
      <c r="E29">
        <v>0.36221765249999999</v>
      </c>
      <c r="F29">
        <v>0.61484513159999998</v>
      </c>
      <c r="J29">
        <f>D15/4</f>
        <v>0.66666666674999997</v>
      </c>
      <c r="K29">
        <f t="shared" si="6"/>
        <v>-0.10416666650000006</v>
      </c>
      <c r="M29">
        <v>4</v>
      </c>
      <c r="N29">
        <f>ABS(K32)</f>
        <v>0.11250000000000004</v>
      </c>
      <c r="O29">
        <f>ABS(K33)</f>
        <v>0.10833333325000005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7.1833333330000002</v>
      </c>
      <c r="E30">
        <v>0.63840816840000003</v>
      </c>
      <c r="F30">
        <v>0.60178079549999997</v>
      </c>
      <c r="J30">
        <f>D16/4</f>
        <v>0.77083333325000003</v>
      </c>
      <c r="K30">
        <f t="shared" si="6"/>
        <v>-0.10833333349999996</v>
      </c>
      <c r="M30">
        <v>5</v>
      </c>
      <c r="N30">
        <f>ABS(K34)</f>
        <v>0.10416666674999986</v>
      </c>
      <c r="O30">
        <f>ABS(K35)</f>
        <v>0.13750000000000018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7.766666667</v>
      </c>
      <c r="E31">
        <v>3.0827558979999998</v>
      </c>
      <c r="F31">
        <v>0.59095307379999995</v>
      </c>
      <c r="J31">
        <f>D18/4</f>
        <v>0.87916666674999999</v>
      </c>
      <c r="K31">
        <f t="shared" si="6"/>
        <v>-0.13333333324999996</v>
      </c>
      <c r="M31">
        <v>6</v>
      </c>
      <c r="N31">
        <f>ABS(K36)</f>
        <v>0.10416666674999986</v>
      </c>
      <c r="O31">
        <f>ABS(K37)</f>
        <v>0.11250000000000004</v>
      </c>
      <c r="R31" s="6" t="s">
        <v>17</v>
      </c>
      <c r="S31" s="5">
        <f>SUM(N26:O36)</f>
        <v>2.4208333342499997</v>
      </c>
      <c r="T31" s="5">
        <f>SQRT((P26^2)*10)</f>
        <v>1.8604085572798249E-2</v>
      </c>
      <c r="V31" s="6" t="s">
        <v>14</v>
      </c>
      <c r="W31" s="5">
        <f>AVERAGE(N26:N36)</f>
        <v>0.10643939418181812</v>
      </c>
      <c r="X31" s="12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7.8666666669999996</v>
      </c>
      <c r="E32">
        <v>2.769019525</v>
      </c>
      <c r="F32">
        <v>0.60628746889999996</v>
      </c>
      <c r="J32">
        <f>D19/4</f>
        <v>1.0125</v>
      </c>
      <c r="K32">
        <f t="shared" si="6"/>
        <v>-0.11250000000000004</v>
      </c>
      <c r="M32">
        <v>7</v>
      </c>
      <c r="N32">
        <f>ABS(K38)</f>
        <v>0.10416666650000006</v>
      </c>
      <c r="O32">
        <f>ABS(K39)</f>
        <v>0.14583333349999994</v>
      </c>
      <c r="R32" s="6" t="s">
        <v>19</v>
      </c>
      <c r="S32" s="5">
        <f>H13/S31</f>
        <v>4.5438898433740871</v>
      </c>
      <c r="T32" s="5">
        <f>(H13/(S31^2))*T31</f>
        <v>3.4919758532526227E-2</v>
      </c>
      <c r="V32" s="6" t="s">
        <v>16</v>
      </c>
      <c r="W32" s="5">
        <f>AVERAGE(O26:O35)</f>
        <v>0.12499999982500005</v>
      </c>
      <c r="X32" s="12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8.1833333330000002</v>
      </c>
      <c r="E33">
        <v>3.0855234469999999</v>
      </c>
      <c r="F33">
        <v>0.58294306799999995</v>
      </c>
      <c r="J33">
        <f>D21/4</f>
        <v>1.125</v>
      </c>
      <c r="K33">
        <f t="shared" si="6"/>
        <v>-0.10833333325000005</v>
      </c>
      <c r="M33">
        <v>8</v>
      </c>
      <c r="N33">
        <f>ABS(K40)</f>
        <v>0.10416666650000006</v>
      </c>
      <c r="O33">
        <f>ABS(K41)</f>
        <v>0.12083333349999981</v>
      </c>
      <c r="P33" s="3"/>
      <c r="Q33" s="3"/>
    </row>
    <row r="34" spans="2:42" x14ac:dyDescent="0.25">
      <c r="B34" s="8" t="s">
        <v>54</v>
      </c>
      <c r="C34">
        <v>9</v>
      </c>
      <c r="D34">
        <v>8.6666666669999994</v>
      </c>
      <c r="E34">
        <v>5.299177995</v>
      </c>
      <c r="F34">
        <v>0.59103668549999999</v>
      </c>
      <c r="J34">
        <f>D22/4</f>
        <v>1.2333333332500001</v>
      </c>
      <c r="K34">
        <f t="shared" si="6"/>
        <v>-0.10416666674999986</v>
      </c>
      <c r="M34">
        <v>9</v>
      </c>
      <c r="N34">
        <f>ABS(K42)</f>
        <v>0.10000000000000009</v>
      </c>
      <c r="O34">
        <f>ABS(K43)</f>
        <v>0.13750000000000018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8.75</v>
      </c>
      <c r="E35">
        <v>4.9747518599999996</v>
      </c>
      <c r="F35">
        <v>0.60357426749999998</v>
      </c>
      <c r="J35">
        <f>D24/4</f>
        <v>1.3374999999999999</v>
      </c>
      <c r="K35">
        <f t="shared" si="6"/>
        <v>-0.13750000000000018</v>
      </c>
      <c r="M35">
        <v>10</v>
      </c>
      <c r="N35">
        <f>ABS(K44)</f>
        <v>0.10000000074999971</v>
      </c>
      <c r="O35">
        <f>ABS(K45)</f>
        <v>0.11666666500000034</v>
      </c>
      <c r="P35" s="3"/>
      <c r="Q35" s="3"/>
    </row>
    <row r="36" spans="2:42" x14ac:dyDescent="0.25">
      <c r="B36" s="9" t="s">
        <v>56</v>
      </c>
      <c r="C36">
        <v>9</v>
      </c>
      <c r="D36">
        <v>9.0666666669999998</v>
      </c>
      <c r="E36">
        <v>5.288517497</v>
      </c>
      <c r="F36">
        <v>0.5855601158</v>
      </c>
      <c r="J36">
        <f>D25/4</f>
        <v>1.4750000000000001</v>
      </c>
      <c r="K36">
        <f t="shared" si="6"/>
        <v>-0.10416666674999986</v>
      </c>
      <c r="M36">
        <v>11</v>
      </c>
      <c r="N36">
        <f>ABS(K46)</f>
        <v>0.10833333499999975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9.6166666670000005</v>
      </c>
      <c r="E37">
        <v>7.9340225569999996</v>
      </c>
      <c r="F37">
        <v>0.56084866290000002</v>
      </c>
      <c r="J37">
        <f>D27/4</f>
        <v>1.5791666667499999</v>
      </c>
      <c r="K37">
        <f t="shared" si="6"/>
        <v>-0.11250000000000004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9.7333333329999991</v>
      </c>
      <c r="E38">
        <v>7.6043247010000004</v>
      </c>
      <c r="F38">
        <v>0.56528844680000001</v>
      </c>
      <c r="J38">
        <f>D28/4</f>
        <v>1.69166666675</v>
      </c>
      <c r="K38">
        <f t="shared" si="6"/>
        <v>-0.10416666650000006</v>
      </c>
      <c r="Q38">
        <f>V15</f>
        <v>-1.5708436774888224</v>
      </c>
      <c r="R38">
        <f t="shared" ref="Q38:R47" si="7">W15</f>
        <v>1.5116567945407286E-2</v>
      </c>
      <c r="S38">
        <f>D13/4-D10/4</f>
        <v>0.24166666675000004</v>
      </c>
      <c r="T38">
        <f>$P$26</f>
        <v>5.8831284194720748E-3</v>
      </c>
      <c r="V38">
        <f>Q38/S38</f>
        <v>-6.5000428011606282</v>
      </c>
      <c r="W38">
        <f>SQRT(((1/S38)*R38)^2+((Q38/(S38^2))*T38)^2)</f>
        <v>0.17015165789979159</v>
      </c>
      <c r="Y38" s="6" t="s">
        <v>94</v>
      </c>
      <c r="Z38" s="6"/>
      <c r="AA38" s="5">
        <f>AVERAGE(V38:V47)</f>
        <v>-8.3566534903758747</v>
      </c>
      <c r="AB38" s="13">
        <f>SQRT(SUM(W38^2+W39^2+W40^2+W41^2+W42^2+W43^2+W44^2+W45^2+W46^2+W47^2)/(H13^2))</f>
        <v>6.2976658498814259E-2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10.016666669999999</v>
      </c>
      <c r="E39">
        <v>7.8991564570000001</v>
      </c>
      <c r="F39">
        <v>0.56314798600000004</v>
      </c>
      <c r="J39">
        <f>D30/4</f>
        <v>1.7958333332500001</v>
      </c>
      <c r="K39">
        <f t="shared" si="6"/>
        <v>-0.14583333349999994</v>
      </c>
      <c r="Q39">
        <f t="shared" si="7"/>
        <v>-1.7326217489709075</v>
      </c>
      <c r="R39">
        <f t="shared" si="7"/>
        <v>1.2533143997871407E-2</v>
      </c>
      <c r="S39">
        <f>D16/4-D13/4</f>
        <v>0.22083333324999999</v>
      </c>
      <c r="T39">
        <f t="shared" ref="T39:T47" si="8">$P$26</f>
        <v>5.8831284194720748E-3</v>
      </c>
      <c r="V39">
        <f t="shared" ref="V39:V47" si="9">Q39/S39</f>
        <v>-7.8458343379232929</v>
      </c>
      <c r="W39">
        <f t="shared" ref="W39:W47" si="10">SQRT(((1/S39)*R39)^2+((Q39/(S39^2))*T39)^2)</f>
        <v>0.21658567184467042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10.483333330000001</v>
      </c>
      <c r="E40">
        <v>10.24933227</v>
      </c>
      <c r="F40">
        <v>0.5861328563</v>
      </c>
      <c r="J40">
        <f>D31/4</f>
        <v>1.94166666675</v>
      </c>
      <c r="K40">
        <f t="shared" si="6"/>
        <v>-0.10416666650000006</v>
      </c>
      <c r="Q40">
        <f t="shared" si="7"/>
        <v>-1.8074344995455389</v>
      </c>
      <c r="R40">
        <f t="shared" si="7"/>
        <v>9.7690467794921809E-3</v>
      </c>
      <c r="S40">
        <f>D19/4-D16/4</f>
        <v>0.24166666674999993</v>
      </c>
      <c r="T40">
        <f t="shared" si="8"/>
        <v>5.8831284194720748E-3</v>
      </c>
      <c r="V40">
        <f t="shared" si="9"/>
        <v>-7.4790393058853226</v>
      </c>
      <c r="W40">
        <f t="shared" si="10"/>
        <v>0.18650309124782297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10.58333333</v>
      </c>
      <c r="E41">
        <v>9.8874773359999999</v>
      </c>
      <c r="F41">
        <v>0.59022147089999999</v>
      </c>
      <c r="J41">
        <f>D33/4</f>
        <v>2.0458333332500001</v>
      </c>
      <c r="K41">
        <f t="shared" si="6"/>
        <v>-0.12083333349999981</v>
      </c>
      <c r="Q41">
        <f t="shared" si="7"/>
        <v>-1.8275991694343419</v>
      </c>
      <c r="R41">
        <f t="shared" si="7"/>
        <v>6.946950285430257E-3</v>
      </c>
      <c r="S41">
        <f>D22/4-D19/4</f>
        <v>0.2208333332500001</v>
      </c>
      <c r="T41">
        <f t="shared" si="8"/>
        <v>5.8831284194720748E-3</v>
      </c>
      <c r="V41">
        <f t="shared" si="9"/>
        <v>-8.275920770372835</v>
      </c>
      <c r="W41">
        <f t="shared" si="10"/>
        <v>0.22270827368976534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10.91666667</v>
      </c>
      <c r="E42">
        <v>10.22539005</v>
      </c>
      <c r="F42">
        <v>0.56979093960000005</v>
      </c>
      <c r="J42">
        <f>D34/4</f>
        <v>2.1666666667499999</v>
      </c>
      <c r="K42">
        <f t="shared" si="6"/>
        <v>-0.10000000000000009</v>
      </c>
      <c r="Q42">
        <f t="shared" si="7"/>
        <v>-1.9249222926045528</v>
      </c>
      <c r="R42">
        <f t="shared" si="7"/>
        <v>4.1246150853324779E-3</v>
      </c>
      <c r="S42">
        <f>D25/4-D22/4</f>
        <v>0.24166666675000004</v>
      </c>
      <c r="T42">
        <f t="shared" si="8"/>
        <v>5.8831284194720748E-3</v>
      </c>
      <c r="V42">
        <f t="shared" si="9"/>
        <v>-7.9651956907894599</v>
      </c>
      <c r="W42">
        <f t="shared" si="10"/>
        <v>0.19465424302490403</v>
      </c>
      <c r="Y42" s="14" t="s">
        <v>96</v>
      </c>
      <c r="Z42" s="14"/>
      <c r="AA42" s="12">
        <f>ABS($X$17*100)</f>
        <v>192.96207574083485</v>
      </c>
      <c r="AB42" s="12">
        <f>$Y$17</f>
        <v>9.1351188741608594E-3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2.2666666667499999</v>
      </c>
      <c r="K43">
        <f t="shared" si="6"/>
        <v>-0.13750000000000018</v>
      </c>
      <c r="Q43">
        <f t="shared" si="7"/>
        <v>-1.7937855649491845</v>
      </c>
      <c r="R43">
        <f t="shared" si="7"/>
        <v>1.6811039628188268E-3</v>
      </c>
      <c r="S43">
        <f>D28/4-D25/4</f>
        <v>0.2166666667499999</v>
      </c>
      <c r="T43">
        <f t="shared" si="8"/>
        <v>5.8831284194720748E-3</v>
      </c>
      <c r="V43">
        <f t="shared" si="9"/>
        <v>-8.2790102965812356</v>
      </c>
      <c r="W43">
        <f t="shared" si="10"/>
        <v>0.22493300194552285</v>
      </c>
      <c r="Y43" s="14" t="s">
        <v>97</v>
      </c>
      <c r="Z43" s="14"/>
      <c r="AA43" s="12">
        <f>ABS($W$31)</f>
        <v>0.10643939418181812</v>
      </c>
      <c r="AB43" s="12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2.4041666667500001</v>
      </c>
      <c r="K44">
        <f t="shared" si="6"/>
        <v>-0.10000000074999971</v>
      </c>
      <c r="Q44">
        <f t="shared" si="7"/>
        <v>-2.1828657235860658</v>
      </c>
      <c r="R44">
        <f t="shared" si="7"/>
        <v>2.8301076604256882E-3</v>
      </c>
      <c r="S44">
        <f>D31/4-D28/4</f>
        <v>0.25</v>
      </c>
      <c r="T44">
        <f t="shared" si="8"/>
        <v>5.8831284194720748E-3</v>
      </c>
      <c r="V44">
        <f t="shared" si="9"/>
        <v>-8.7314628943442631</v>
      </c>
      <c r="W44">
        <f t="shared" si="10"/>
        <v>0.20578487998378242</v>
      </c>
      <c r="Y44" s="14" t="s">
        <v>98</v>
      </c>
      <c r="Z44" s="14"/>
      <c r="AA44" s="12">
        <f>ABS($W$32)</f>
        <v>0.12499999982500005</v>
      </c>
      <c r="AB44" s="12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2.5041666674999998</v>
      </c>
      <c r="K45">
        <f t="shared" si="6"/>
        <v>-0.11666666500000034</v>
      </c>
      <c r="Q45">
        <f t="shared" si="7"/>
        <v>-2.0005043059384429</v>
      </c>
      <c r="R45">
        <f t="shared" si="7"/>
        <v>5.76541917012311E-3</v>
      </c>
      <c r="S45">
        <f>D34/4-D31/4</f>
        <v>0.22499999999999987</v>
      </c>
      <c r="T45">
        <f t="shared" si="8"/>
        <v>5.8831284194720748E-3</v>
      </c>
      <c r="V45">
        <f t="shared" si="9"/>
        <v>-8.8911302486153065</v>
      </c>
      <c r="W45">
        <f t="shared" si="10"/>
        <v>0.23388639058681787</v>
      </c>
      <c r="Y45" s="14" t="s">
        <v>99</v>
      </c>
      <c r="Z45" s="14"/>
      <c r="AA45" s="5">
        <f>ABS($S$31)</f>
        <v>2.4208333342499997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 t="shared" ref="J46" si="11">D40/4</f>
        <v>2.6208333325000002</v>
      </c>
      <c r="K46">
        <f t="shared" si="6"/>
        <v>-0.10833333499999975</v>
      </c>
      <c r="Q46">
        <f>V23</f>
        <v>-2.3849094052471633</v>
      </c>
      <c r="R46">
        <f t="shared" si="7"/>
        <v>9.2004658977618333E-3</v>
      </c>
      <c r="S46">
        <f>D37/4-D34/4</f>
        <v>0.23750000000000027</v>
      </c>
      <c r="T46">
        <f t="shared" si="8"/>
        <v>5.8831284194720748E-3</v>
      </c>
      <c r="V46">
        <f t="shared" si="9"/>
        <v>-10.041723811566992</v>
      </c>
      <c r="W46">
        <f t="shared" si="10"/>
        <v>0.25174268357000618</v>
      </c>
      <c r="Y46" s="14" t="s">
        <v>100</v>
      </c>
      <c r="Z46" s="14"/>
      <c r="AA46" s="5">
        <f>ABS($S$32)</f>
        <v>4.5438898433740871</v>
      </c>
      <c r="AB46" s="5">
        <f>$T$32</f>
        <v>3.4919758532526227E-2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2.7291666674999999</v>
      </c>
      <c r="Q47">
        <f>V24</f>
        <v>-2.0707211863184654</v>
      </c>
      <c r="R47">
        <f t="shared" si="7"/>
        <v>1.262864006273832E-2</v>
      </c>
      <c r="S47">
        <f>D40/4-D37/4</f>
        <v>0.21666666575000004</v>
      </c>
      <c r="T47">
        <f t="shared" si="8"/>
        <v>5.8831284194720748E-3</v>
      </c>
      <c r="V47">
        <f t="shared" si="9"/>
        <v>-9.5571747465194239</v>
      </c>
      <c r="W47">
        <f t="shared" si="10"/>
        <v>0.26597013797226265</v>
      </c>
      <c r="Y47" s="14" t="s">
        <v>92</v>
      </c>
      <c r="Z47" s="14"/>
      <c r="AA47" s="5">
        <f>ABS($AA$38)</f>
        <v>8.3566534903758747</v>
      </c>
      <c r="AB47" s="5">
        <f>$AB$38</f>
        <v>6.2976658498814259E-2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2019-09-04T11:27:42Z</dcterms:modified>
</cp:coreProperties>
</file>