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B48B2E66-44EF-47E2-9889-8D58C8CC52A5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S32" i="1" s="1"/>
  <c r="AA46" i="1" s="1"/>
  <c r="P28" i="1"/>
  <c r="P30" i="1" s="1"/>
  <c r="X32" i="1" s="1"/>
  <c r="AB44" i="1" s="1"/>
  <c r="AB38" i="1" l="1"/>
  <c r="AB47" i="1" s="1"/>
  <c r="V38" i="1"/>
  <c r="AA38" i="1" s="1"/>
  <c r="AA47" i="1" s="1"/>
  <c r="X31" i="1"/>
  <c r="AB43" i="1" s="1"/>
  <c r="AA45" i="1"/>
  <c r="T32" i="1"/>
  <c r="AB46" i="1" s="1"/>
  <c r="H13" i="1" l="1"/>
  <c r="K20" i="1" l="1"/>
  <c r="K19" i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AH25" i="1" l="1"/>
  <c r="T19" i="1"/>
  <c r="T24" i="1"/>
  <c r="T17" i="1"/>
  <c r="T16" i="1"/>
  <c r="U16" i="1" s="1"/>
  <c r="T23" i="1"/>
  <c r="U23" i="1" s="1"/>
  <c r="T15" i="1"/>
  <c r="V15" i="1" s="1"/>
  <c r="T21" i="1"/>
  <c r="U21" i="1" s="1"/>
  <c r="T20" i="1"/>
  <c r="V20" i="1" s="1"/>
  <c r="T18" i="1"/>
  <c r="T22" i="1"/>
  <c r="AI25" i="1"/>
  <c r="AA25" i="1"/>
  <c r="L4" i="1"/>
  <c r="AB20" i="1"/>
  <c r="U15" i="1" l="1"/>
  <c r="U19" i="1"/>
  <c r="V19" i="1"/>
  <c r="V18" i="1"/>
  <c r="U18" i="1"/>
  <c r="W18" i="1" s="1"/>
  <c r="W15" i="1"/>
  <c r="V21" i="1"/>
  <c r="U20" i="1"/>
  <c r="W20" i="1" s="1"/>
  <c r="V23" i="1"/>
  <c r="U24" i="1"/>
  <c r="U17" i="1"/>
  <c r="W16" i="1" s="1"/>
  <c r="V17" i="1"/>
  <c r="U22" i="1"/>
  <c r="W22" i="1" s="1"/>
  <c r="V22" i="1"/>
  <c r="V16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X17" i="1" l="1"/>
  <c r="W23" i="1"/>
  <c r="W19" i="1"/>
  <c r="W17" i="1"/>
  <c r="W21" i="1"/>
  <c r="O17" i="1"/>
  <c r="O19" i="1"/>
  <c r="O11" i="1"/>
  <c r="O16" i="1"/>
  <c r="O12" i="1"/>
  <c r="O13" i="1"/>
  <c r="O14" i="1"/>
  <c r="O18" i="1"/>
  <c r="O15" i="1"/>
  <c r="Y17" i="1" l="1"/>
  <c r="Q13" i="1"/>
  <c r="Q15" i="1"/>
  <c r="Q17" i="1"/>
  <c r="Q19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<sst xmlns="http://schemas.openxmlformats.org/spreadsheetml/2006/main" count="160" uniqueCount="101">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</sst>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3" sqref="P47:W53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22.694990799999999</v>
      </c>
      <c r="M3">
        <v>0.01</v>
      </c>
      <c r="N3" t="s">
        <v>38</v>
      </c>
    </row>
    <row r="4" spans="1:35" x14ac:dyDescent="0.25">
      <c r="D4">
        <v>3.3333333329999999E-2</v>
      </c>
      <c r="E4">
        <v>11.348682159999999</v>
      </c>
      <c r="F4">
        <v>0.5002787474</v>
      </c>
      <c r="H4" s="11" t="s">
        <v>7</v>
      </c>
      <c r="I4" s="11"/>
      <c r="J4" s="11"/>
      <c r="K4" s="11"/>
      <c r="L4">
        <f>AA20</f>
        <v>10.273834246855314</v>
      </c>
      <c r="M4">
        <f>AB20</f>
        <v>0.1020660916239045</v>
      </c>
      <c r="P4" t="s">
        <v>13</v>
      </c>
    </row>
    <row r="5" spans="1:35" x14ac:dyDescent="0.25">
      <c r="D5">
        <v>0.05</v>
      </c>
      <c r="E5">
        <v>-11.34630864</v>
      </c>
      <c r="F5">
        <v>0.43682643920000003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22.694990799999999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1.7833333330000001</v>
      </c>
      <c r="E10">
        <v>-9.9022412959999997</v>
      </c>
      <c r="F10">
        <v>0.51634629600000004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11.3474954</v>
      </c>
      <c r="AB10">
        <f>AB9</f>
        <v>0.01</v>
      </c>
      <c r="AE10" t="s">
        <v>65</v>
      </c>
      <c r="AH10">
        <f>L3</f>
        <v>22.694990799999999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1.8666666670000001</v>
      </c>
      <c r="E11">
        <v>-10.19912897</v>
      </c>
      <c r="F11">
        <v>0.53147978230000004</v>
      </c>
      <c r="G11" t="s">
        <v>57</v>
      </c>
      <c r="H11">
        <f>M3</f>
        <v>0.01</v>
      </c>
      <c r="K11">
        <f>ABS(E11-E14)</f>
        <v>2.1087071550000012</v>
      </c>
      <c r="L11">
        <f>SQRT((H11^2)+(H11^2))</f>
        <v>1.4142135623730951E-2</v>
      </c>
      <c r="N11">
        <f>($L$4-$L$5)*(E11/$L$4)</f>
        <v>-9.5935645310365913</v>
      </c>
      <c r="O11">
        <f>SQRT(((E11/$L$4)*$M$4)^2+((E11/$L$4)*$M$5)^2+(($L$4-$L$5)*$H$11)^2+(((($L$5-$L$4)*E11)/($L$4^2))*$M$4)^2)</f>
        <v>0.16937858342103634</v>
      </c>
      <c r="Q11">
        <f>N11-N12</f>
        <v>-1.9835044961247403</v>
      </c>
      <c r="R11">
        <f>SQRT((O11^2)+(O12^2))</f>
        <v>0.22406237619823358</v>
      </c>
      <c r="T11" s="5">
        <f>ABS(AVERAGE(Q11:Q20))</f>
        <v>2.0032863080424876</v>
      </c>
      <c r="U11" s="5">
        <f>SQRT(((R11^2)+(R12^2)+(R13^2)+(R14^2)+(R15^2)+(R16^2)+(R17^2)+(R18^2)+(R19^2)+(R20^2))/($H$13-1))</f>
        <v>0.17474417834499847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2.233333333</v>
      </c>
      <c r="E12">
        <v>-9.9290964489999993</v>
      </c>
      <c r="F12">
        <v>0.52671475970000003</v>
      </c>
      <c r="G12" t="s">
        <v>58</v>
      </c>
      <c r="H12">
        <f>L6</f>
        <v>4.1599999999999996E-3</v>
      </c>
      <c r="K12">
        <f>ABS(E14-E17)</f>
        <v>1.785608461999999</v>
      </c>
      <c r="L12" s="1"/>
      <c r="N12">
        <f>($L$4-$L$5)*(E14/$L$4)</f>
        <v>-7.610060034911851</v>
      </c>
      <c r="O12">
        <f>SQRT(((E14/$L$4)*$M$4)^2+((E14/$L$4)*$M$5)^2+(($L$4-$L$5)*$H$11)^2+(((($L$5-$L$4)*E14)/($L$4^2))*$M$4)^2)</f>
        <v>0.14667939155137566</v>
      </c>
      <c r="Q12">
        <f t="shared" ref="Q12:Q19" si="0">N12-N13</f>
        <v>-1.6795895078638257</v>
      </c>
      <c r="R12">
        <f t="shared" ref="R12:R19" si="1">SQRT((O12^2)+(O13^2))</f>
        <v>0.19557147636204261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2.6333333329999999</v>
      </c>
      <c r="E13">
        <v>-7.9244609380000002</v>
      </c>
      <c r="F13">
        <v>0.53750661119999998</v>
      </c>
      <c r="G13" t="s">
        <v>39</v>
      </c>
      <c r="H13" s="4">
        <f>C39</f>
        <v>10</v>
      </c>
      <c r="K13">
        <f>ABS(E17-E20)</f>
        <v>2.0205102740000003</v>
      </c>
      <c r="L13" s="1"/>
      <c r="N13">
        <f>($L$4-$L$5)*(E17/$L$4)</f>
        <v>-5.9304705270480254</v>
      </c>
      <c r="O13">
        <f>SQRT(((E17/$L$4)*$M$4)^2+((E17/$L$4)*$M$5)^2+(($L$4-$L$5)*$H$11)^2+(((($L$5-$L$4)*E17)/($L$4^2))*$M$4)^2)</f>
        <v>0.12935748320274021</v>
      </c>
      <c r="Q13">
        <f t="shared" si="0"/>
        <v>-1.9005442284588963</v>
      </c>
      <c r="R13">
        <f t="shared" si="1"/>
        <v>0.17171708613940775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2.7833333329999999</v>
      </c>
      <c r="E14">
        <v>-8.0904218149999991</v>
      </c>
      <c r="F14">
        <v>0.55689085780000003</v>
      </c>
      <c r="K14">
        <f>ABS(E20-E23)</f>
        <v>2.1170471149999996</v>
      </c>
      <c r="L14" s="1"/>
      <c r="N14">
        <f>($L$4-$L$5)*(E20/$L$4)</f>
        <v>-4.0299262985891291</v>
      </c>
      <c r="O14">
        <f>SQRT(((E20/$L$4)*$M$4)^2+((E20/$L$4)*$M$5)^2+(($L$4-$L$5)*$H$11)^2+(((($L$5-$L$4)*E20)/($L$4^2))*$M$4)^2)</f>
        <v>0.11293094886549732</v>
      </c>
      <c r="Q14">
        <f t="shared" si="0"/>
        <v>-1.99134927823129</v>
      </c>
      <c r="R14">
        <f t="shared" si="1"/>
        <v>0.15154570421967034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1.3474953999999997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3.1166666670000001</v>
      </c>
      <c r="E15">
        <v>-7.921820512</v>
      </c>
      <c r="F15">
        <v>0.54021145049999997</v>
      </c>
      <c r="K15">
        <f>ABS(E26-E23)</f>
        <v>1.9269037180000002</v>
      </c>
      <c r="L15" s="1"/>
      <c r="N15">
        <f>($L$4-$L$5)*(E23/$L$4)</f>
        <v>-2.0385770203578391</v>
      </c>
      <c r="O15">
        <f>SQRT(((E23/$L$4)*$M$4)^2+((E23/$L$4)*$M$5)^2+(($L$4-$L$5)*$H$11)^2+(((($L$5-$L$4)*E23)/($L$4^2))*$M$4)^2)</f>
        <v>0.1010579104067279</v>
      </c>
      <c r="Q15">
        <f t="shared" si="0"/>
        <v>-1.8124954805554669</v>
      </c>
      <c r="R15">
        <f t="shared" si="1"/>
        <v>0.13986570942605822</v>
      </c>
      <c r="T15">
        <f>E11*$AH$28</f>
        <v>-9.2629911251467902</v>
      </c>
      <c r="U15">
        <f>(SQRT(($M$3/E11)^2+($AI$28/$AH$28^2)))/100*T15</f>
        <v>-1.0403688520292489E-2</v>
      </c>
      <c r="V15">
        <f>T15-T16</f>
        <v>-1.9151572374222603</v>
      </c>
      <c r="W15">
        <f>SQRT(U15^2+U16^2)</f>
        <v>1.3279557641158245E-2</v>
      </c>
      <c r="Z15" t="s">
        <v>26</v>
      </c>
      <c r="AA15">
        <f>AA14/AA13</f>
        <v>1.1045044262295081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3.6166666670000001</v>
      </c>
      <c r="E16">
        <v>-5.9946269340000002</v>
      </c>
      <c r="F16">
        <v>0.54472404289999998</v>
      </c>
      <c r="K16">
        <f>ABS(E29-E26)</f>
        <v>2.237573238</v>
      </c>
      <c r="L16" s="1"/>
      <c r="N16">
        <f>($L$4-$L$5)*(E26/$L$4)</f>
        <v>-0.22608153980237211</v>
      </c>
      <c r="O16">
        <f>SQRT(((E26/$L$4)*$M$4)^2+((E26/$L$4)*$M$5)^2+(($L$4-$L$5)*$H$11)^2+(((($L$5-$L$4)*E26)/($L$4^2))*$M$4)^2)</f>
        <v>9.6693926476694045E-2</v>
      </c>
      <c r="Q16">
        <f t="shared" si="0"/>
        <v>-2.1047192671859598</v>
      </c>
      <c r="R16">
        <f t="shared" si="1"/>
        <v>0.13939402859192176</v>
      </c>
      <c r="T16">
        <f>E14*$AH$28</f>
        <v>-7.3478338877245299</v>
      </c>
      <c r="U16">
        <f>(SQRT(($M$3/E14)^2+($AI$28/$AH$28^2)))/100*T16</f>
        <v>-8.2528732158914566E-3</v>
      </c>
      <c r="V16">
        <f t="shared" ref="V16:V23" si="2">T16-T17</f>
        <v>-1.6217144998503734</v>
      </c>
      <c r="W16">
        <f t="shared" ref="W16:W23" si="3">SQRT(U16^2+U17^2)</f>
        <v>1.046308744293498E-2</v>
      </c>
      <c r="X16" s="6" t="s">
        <v>83</v>
      </c>
      <c r="Y16" s="6" t="s">
        <v>84</v>
      </c>
      <c r="Z16" t="s">
        <v>27</v>
      </c>
      <c r="AA16">
        <f>ATAN(AA14/AA13)</f>
        <v>0.83501490631342035</v>
      </c>
      <c r="AB16">
        <f>(ABS(1/(1+AA15)))*AB15</f>
        <v>3.8948463159856105E-3</v>
      </c>
      <c r="AG16" t="s">
        <v>69</v>
      </c>
      <c r="AH16">
        <f>AH10/2</f>
        <v>11.3474954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3.7</v>
      </c>
      <c r="E17">
        <v>-6.3048133530000001</v>
      </c>
      <c r="F17">
        <v>0.55435123050000001</v>
      </c>
      <c r="K17">
        <f>ABS(E32-E29)</f>
        <v>2.1436768209999997</v>
      </c>
      <c r="L17" s="1"/>
      <c r="N17">
        <f>($L$4-$L$5)*(E29/$L$4)</f>
        <v>1.8786377273835879</v>
      </c>
      <c r="O17">
        <f>SQRT(((E29/$L$4)*$M$4)^2+((E29/$L$4)*$M$5)^2+(($L$4-$L$5)*$H$11)^2+(((($L$5-$L$4)*E29)/($L$4^2))*$M$4)^2)</f>
        <v>0.1004040825345523</v>
      </c>
      <c r="Q17">
        <f t="shared" si="0"/>
        <v>-2.0163978685280686</v>
      </c>
      <c r="R17">
        <f t="shared" si="1"/>
        <v>0.15036497992751716</v>
      </c>
      <c r="T17">
        <f>E17*$AH$28</f>
        <v>-5.7261193878741565</v>
      </c>
      <c r="U17">
        <f>(SQRT(($M$3/E17)^2+($AI$28/$AH$28^2)))/100*T17</f>
        <v>-6.431662500545646E-3</v>
      </c>
      <c r="V17">
        <f t="shared" si="2"/>
        <v>-1.8350556004715282</v>
      </c>
      <c r="W17">
        <f t="shared" si="3"/>
        <v>7.7763744103488477E-3</v>
      </c>
      <c r="X17" s="5">
        <f>ABS(AVERAGE(V15:V24))</f>
        <v>1.9342574110480923</v>
      </c>
      <c r="Y17" s="5">
        <f>SQRT(((W15^2)+(W16^2)+(W17^2)+(W18^2)+(W19^2)+(W20^2)+(W21^2)+(W22^2)+(W23^2)+(W24^2))/($H$13-1))</f>
        <v>8.1448108017516327E-3</v>
      </c>
      <c r="Z17" t="s">
        <v>28</v>
      </c>
      <c r="AA17">
        <f>SQRT((AA14^2)+(AA13^2))</f>
        <v>1.817730412635812</v>
      </c>
      <c r="AB17">
        <f>SQRT(((ABS(AA13*(AA13^2+AA14^2)))*AB13)^2+((ABS(AA14*(AA13^2+AA14^2)))*AB14)^2)</f>
        <v>4.452318642884287E-2</v>
      </c>
      <c r="AG17" t="s">
        <v>70</v>
      </c>
      <c r="AH17">
        <f>(AH16)-AH15</f>
        <v>1.3474953999999997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4.0333333329999999</v>
      </c>
      <c r="E18">
        <v>-6.005317464</v>
      </c>
      <c r="F18">
        <v>0.54459521609999995</v>
      </c>
      <c r="K18">
        <f>ABS(E35-E32)</f>
        <v>2.5797990420000003</v>
      </c>
      <c r="N18">
        <f>($L$4-$L$5)*(E32/$L$4)</f>
        <v>3.8950355959116565</v>
      </c>
      <c r="O18">
        <f>SQRT(((E32/$L$4)*$M$4)^2+((E32/$L$4)*$M$5)^2+(($L$4-$L$5)*$H$11)^2+(((($L$5-$L$4)*E32)/($L$4^2))*$M$4)^2)</f>
        <v>0.11193144061878881</v>
      </c>
      <c r="Q18">
        <f t="shared" si="0"/>
        <v>-2.426625710816301</v>
      </c>
      <c r="R18">
        <f t="shared" si="1"/>
        <v>0.17398186587850134</v>
      </c>
      <c r="T18">
        <f>E20*$AH$28</f>
        <v>-3.8910637874026284</v>
      </c>
      <c r="U18">
        <f>(SQRT(($M$3/E20)^2+($AI$28/$AH$28^2)))/100*T18</f>
        <v>-4.3710086306255813E-3</v>
      </c>
      <c r="V18">
        <f t="shared" si="2"/>
        <v>-1.9227317053686217</v>
      </c>
      <c r="W18">
        <f t="shared" si="3"/>
        <v>4.8990704974933913E-3</v>
      </c>
      <c r="Z18" t="s">
        <v>29</v>
      </c>
      <c r="AA18">
        <f>AA17/AA14</f>
        <v>1.3489696607764394</v>
      </c>
      <c r="AB18">
        <f>(((AB17/AA17)*100+(AB14/AA14)*100)/100)*AA18</f>
        <v>4.30523792783317E-2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4.4666666670000001</v>
      </c>
      <c r="E19">
        <v>-4.0115657240000004</v>
      </c>
      <c r="F19">
        <v>0.57129403670000001</v>
      </c>
      <c r="K19">
        <f>ABS(E38-E35)</f>
        <v>2.2478128749999993</v>
      </c>
      <c r="N19">
        <f>($L$4-$L$5)*(E35/$L$4)</f>
        <v>6.3216613067279575</v>
      </c>
      <c r="O19">
        <f>SQRT(((E35/$L$4)*$M$4)^2+((E35/$L$4)*$M$5)^2+(($L$4-$L$5)*$H$11)^2+(((($L$5-$L$4)*E35)/($L$4^2))*$M$4)^2)</f>
        <v>0.13319550388645776</v>
      </c>
      <c r="Q19">
        <f t="shared" si="0"/>
        <v>-2.1143509346178391</v>
      </c>
      <c r="R19">
        <f t="shared" si="1"/>
        <v>0.20504222280310419</v>
      </c>
      <c r="T19">
        <f>E23*$AH$28</f>
        <v>-1.9683320820340067</v>
      </c>
      <c r="U19">
        <f>(SQRT(($M$3/E23)^2+($AI$28/$AH$28^2)))/100*T19</f>
        <v>-2.2125043029126126E-3</v>
      </c>
      <c r="V19">
        <f t="shared" si="2"/>
        <v>-1.7500408212649905</v>
      </c>
      <c r="W19">
        <f t="shared" si="3"/>
        <v>2.2278978836790635E-3</v>
      </c>
      <c r="Z19" t="s">
        <v>30</v>
      </c>
      <c r="AA19">
        <f>1/AA15</f>
        <v>0.90538342468553146</v>
      </c>
      <c r="AB19">
        <f>AB15</f>
        <v>8.1967213114754103E-3</v>
      </c>
      <c r="AG19" t="s">
        <v>72</v>
      </c>
      <c r="AH19">
        <f>AH17/AH18</f>
        <v>0.56145641666666657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4.5833333329999997</v>
      </c>
      <c r="E20">
        <v>-4.2843030789999998</v>
      </c>
      <c r="F20">
        <v>0.57869948530000004</v>
      </c>
      <c r="K20">
        <f>ABS(E41-E38)</f>
        <v>8.9685097299999992</v>
      </c>
      <c r="N20">
        <f>($L$4-$L$5)*(E38/$L$4)</f>
        <v>8.4360122413457965</v>
      </c>
      <c r="O20">
        <f>SQRT(((E38/$L$4)*$M$4)^2+((E38/$L$4)*$M$5)^2+(($L$4-$L$5)*$H$11)^2+(((($L$5-$L$4)*E38)/($L$4^2))*$M$4)^2)</f>
        <v>0.15588864896608232</v>
      </c>
      <c r="T20">
        <f>E26*$AH$28</f>
        <v>-0.21829126076901623</v>
      </c>
      <c r="U20">
        <f>(SQRT(($M$3/E26)^2+($AI$28/$AH$28^2)))/100*T20</f>
        <v>-2.6144538568279301E-4</v>
      </c>
      <c r="V20">
        <f t="shared" si="2"/>
        <v>-2.0321952106327728</v>
      </c>
      <c r="W20">
        <f t="shared" si="3"/>
        <v>2.0559156537047472E-3</v>
      </c>
      <c r="Z20" t="s">
        <v>31</v>
      </c>
      <c r="AA20">
        <f>AA10*AA19</f>
        <v>10.273834246855314</v>
      </c>
      <c r="AB20">
        <f>(((AB10/AA10)*100+(AB19/AA19)*100)/100)*AA20</f>
        <v>0.1020660916239045</v>
      </c>
      <c r="AG20" t="s">
        <v>73</v>
      </c>
      <c r="AH20">
        <f>ATAN(AH19)</f>
        <v>0.51159635508225321</v>
      </c>
      <c r="AI20">
        <f>(ABS(1/(1+AH19)))*AI19</f>
        <v>2.6684489059012589E-3</v>
      </c>
    </row>
    <row r="21" spans="2:35" x14ac:dyDescent="0.25">
      <c r="B21" s="9" t="s">
        <v>56</v>
      </c>
      <c r="C21">
        <v>4</v>
      </c>
      <c r="D21">
        <v>4.8666666669999996</v>
      </c>
      <c r="E21">
        <v>-4.0303063589999999</v>
      </c>
      <c r="F21">
        <v>0.57374122260000004</v>
      </c>
      <c r="T21">
        <f>E29*$AH$28</f>
        <v>1.8139039498637566</v>
      </c>
      <c r="U21">
        <f>(SQRT(($M$3/E29)^2+($AI$28/$AH$28^2)))/100*T21</f>
        <v>2.0392242361872304E-3</v>
      </c>
      <c r="V21">
        <f t="shared" si="2"/>
        <v>-1.9469171756248398</v>
      </c>
      <c r="W21">
        <f t="shared" si="3"/>
        <v>4.6911702287030198E-3</v>
      </c>
      <c r="Z21" t="s">
        <v>32</v>
      </c>
      <c r="AA21">
        <f>AA10*AA18</f>
        <v>15.307427020400207</v>
      </c>
      <c r="AB21">
        <f>(((AB10/AA10)*100+(AB18/AA18)*100)/100)*AA21</f>
        <v>0.50202637242768877</v>
      </c>
    </row>
    <row r="22" spans="2:35" x14ac:dyDescent="0.25">
      <c r="B22" s="8" t="s">
        <v>54</v>
      </c>
      <c r="C22">
        <v>5</v>
      </c>
      <c r="D22">
        <v>5.4</v>
      </c>
      <c r="E22">
        <v>-1.9027297460000001</v>
      </c>
      <c r="F22">
        <v>0.58601458159999997</v>
      </c>
      <c r="T22">
        <f>E32*$AH$28</f>
        <v>3.7608211254885964</v>
      </c>
      <c r="U22">
        <f>(SQRT(($M$3/E32)^2+($AI$28/$AH$28^2)))/100*T22</f>
        <v>4.2247653933935965E-3</v>
      </c>
      <c r="V22">
        <f t="shared" si="2"/>
        <v>-2.3430094570819211</v>
      </c>
      <c r="W22">
        <f t="shared" si="3"/>
        <v>8.0530159691763609E-3</v>
      </c>
      <c r="AE22">
        <v>2</v>
      </c>
      <c r="AG22" t="s">
        <v>74</v>
      </c>
      <c r="AH22">
        <f>AH18/AH17</f>
        <v>1.7810821469223572</v>
      </c>
      <c r="AI22">
        <f>SQRT((AI17*(AH18/(AH17^2)))^2)</f>
        <v>1.321772339202314E-2</v>
      </c>
    </row>
    <row r="23" spans="2:35" x14ac:dyDescent="0.25">
      <c r="B23" s="5" t="s">
        <v>55</v>
      </c>
      <c r="C23">
        <v>5</v>
      </c>
      <c r="D23">
        <v>5.5</v>
      </c>
      <c r="E23">
        <v>-2.1672559640000002</v>
      </c>
      <c r="F23">
        <v>0.57748085439999997</v>
      </c>
      <c r="T23">
        <f>E35*$AH$28</f>
        <v>6.1038305825705175</v>
      </c>
      <c r="U23">
        <f>(SQRT(($M$3/E35)^2+($AI$28/$AH$28^2)))/100*T23</f>
        <v>6.8558313551744651E-3</v>
      </c>
      <c r="V23">
        <f t="shared" si="2"/>
        <v>-2.0414949917155214</v>
      </c>
      <c r="W23">
        <f t="shared" si="3"/>
        <v>1.1432291275354873E-2</v>
      </c>
      <c r="AA23" t="s">
        <v>11</v>
      </c>
      <c r="AB23" t="s">
        <v>4</v>
      </c>
      <c r="AG23" t="s">
        <v>31</v>
      </c>
      <c r="AH23">
        <f>AH22*AH16</f>
        <v>20.210821469223571</v>
      </c>
      <c r="AI23">
        <f>((SQRT((((AI19/AH19)*100)^2)+(((AI16/AH16)*100)^2)))/100)*AH23</f>
        <v>0.15104185552660149</v>
      </c>
    </row>
    <row r="24" spans="2:35" x14ac:dyDescent="0.25">
      <c r="B24" s="9" t="s">
        <v>56</v>
      </c>
      <c r="C24">
        <v>5</v>
      </c>
      <c r="D24">
        <v>5.8</v>
      </c>
      <c r="E24">
        <v>-1.910618817</v>
      </c>
      <c r="F24">
        <v>0.57522743099999996</v>
      </c>
      <c r="T24">
        <f>E38*$AH$28</f>
        <v>8.1453255742860389</v>
      </c>
      <c r="U24">
        <f>(SQRT(($M$3/E38)^2+($AI$28/$AH$28^2)))/100*T24</f>
        <v>9.1484895055939045E-3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19.61082146922357</v>
      </c>
      <c r="AI24">
        <f>AI23</f>
        <v>0.15104185552660149</v>
      </c>
    </row>
    <row r="25" spans="2:35" x14ac:dyDescent="0.25">
      <c r="B25" s="8" t="s">
        <v>54</v>
      </c>
      <c r="C25">
        <v>6</v>
      </c>
      <c r="D25">
        <v>6.25</v>
      </c>
      <c r="E25">
        <v>1.64137273E-2</v>
      </c>
      <c r="F25">
        <v>0.59310318660000005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9.6638342468553144</v>
      </c>
      <c r="AB25">
        <f>SQRT((AB20^2)+(AB24^2))</f>
        <v>0.1020660916239045</v>
      </c>
      <c r="AG25" t="s">
        <v>76</v>
      </c>
      <c r="AH25">
        <f>AH22*AH24</f>
        <v>34.928484005315774</v>
      </c>
      <c r="AI25">
        <f>((SQRT((((AI22/AH22)*100)^2)+(((AI24/AH24)*100)^2)))/100)*AH25</f>
        <v>0.37357823440852994</v>
      </c>
    </row>
    <row r="26" spans="2:35" x14ac:dyDescent="0.25">
      <c r="B26" s="5" t="s">
        <v>55</v>
      </c>
      <c r="C26">
        <v>6</v>
      </c>
      <c r="D26">
        <v>6.35</v>
      </c>
      <c r="E26">
        <v>-0.24035224599999999</v>
      </c>
      <c r="F26">
        <v>0.60604714049999997</v>
      </c>
      <c r="J26">
        <f>D10/4</f>
        <v>0.44583333325000002</v>
      </c>
      <c r="K26">
        <f>J26-J27</f>
        <v>-0.11249999999999999</v>
      </c>
      <c r="M26">
        <v>1</v>
      </c>
      <c r="N26">
        <f>ABS(K26)</f>
        <v>0.11249999999999999</v>
      </c>
      <c r="O26">
        <f>ABS(K27)</f>
        <v>9.9999999999999978E-2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6.6333333330000004</v>
      </c>
      <c r="E27">
        <v>1.6510347349999999E-2</v>
      </c>
      <c r="F27">
        <v>0.58508528869999998</v>
      </c>
      <c r="J27">
        <f>D12/4</f>
        <v>0.55833333325000001</v>
      </c>
      <c r="K27">
        <f t="shared" ref="K27:K44" si="4">J27-J28</f>
        <v>-9.9999999999999978E-2</v>
      </c>
      <c r="M27">
        <v>2</v>
      </c>
      <c r="N27">
        <f>ABS(K28)</f>
        <v>0.12083333350000003</v>
      </c>
      <c r="O27">
        <f>ABS(K29)</f>
        <v>0.125</v>
      </c>
      <c r="P27" t="s">
        <v>85</v>
      </c>
      <c r="AE27">
        <v>3</v>
      </c>
      <c r="AG27" t="s">
        <v>77</v>
      </c>
      <c r="AH27">
        <f>AH24-((3/2)*AH9)</f>
        <v>17.810821469223569</v>
      </c>
      <c r="AI27">
        <f>AI24</f>
        <v>0.15104185552660149</v>
      </c>
    </row>
    <row r="28" spans="2:35" x14ac:dyDescent="0.25">
      <c r="B28" s="8" t="s">
        <v>54</v>
      </c>
      <c r="C28">
        <v>7</v>
      </c>
      <c r="D28">
        <v>7.15</v>
      </c>
      <c r="E28">
        <v>2.2593644369999999</v>
      </c>
      <c r="F28">
        <v>0.56934457620000001</v>
      </c>
      <c r="J28">
        <f>D13/4</f>
        <v>0.65833333324999999</v>
      </c>
      <c r="K28">
        <f t="shared" si="4"/>
        <v>-0.12083333350000003</v>
      </c>
      <c r="M28">
        <v>3</v>
      </c>
      <c r="N28">
        <f>ABS(K30)</f>
        <v>0.10416666649999995</v>
      </c>
      <c r="O28">
        <f>ABS(K31)</f>
        <v>0.10833333350000007</v>
      </c>
      <c r="P28">
        <f>H13</f>
        <v>10</v>
      </c>
      <c r="AG28" t="s">
        <v>78</v>
      </c>
      <c r="AH28">
        <f>AH27/AH24</f>
        <v>0.90821394183691651</v>
      </c>
      <c r="AI28">
        <f>SQRT((AI27/AH24)^2+((AH27*AI24/(AH24^2))^2))</f>
        <v>1.0404361114379255E-2</v>
      </c>
    </row>
    <row r="29" spans="2:35" x14ac:dyDescent="0.25">
      <c r="B29" s="5" t="s">
        <v>55</v>
      </c>
      <c r="C29">
        <v>7</v>
      </c>
      <c r="D29">
        <v>7.25</v>
      </c>
      <c r="E29">
        <v>1.9972209919999999</v>
      </c>
      <c r="F29">
        <v>0.58489674940000003</v>
      </c>
      <c r="J29">
        <f>D15/4</f>
        <v>0.77916666675000001</v>
      </c>
      <c r="K29">
        <f t="shared" si="4"/>
        <v>-0.125</v>
      </c>
      <c r="M29">
        <v>4</v>
      </c>
      <c r="N29">
        <f>ABS(K32)</f>
        <v>9.9999999999999867E-2</v>
      </c>
      <c r="O29">
        <f>ABS(K33)</f>
        <v>0.13333333325000019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7.5333333329999999</v>
      </c>
      <c r="E30">
        <v>2.254019172</v>
      </c>
      <c r="F30">
        <v>0.56928016290000005</v>
      </c>
      <c r="J30">
        <f>D16/4</f>
        <v>0.90416666675000001</v>
      </c>
      <c r="K30">
        <f t="shared" si="4"/>
        <v>-0.10416666649999995</v>
      </c>
      <c r="M30">
        <v>5</v>
      </c>
      <c r="N30">
        <f>ABS(K34)</f>
        <v>9.9999999999999867E-2</v>
      </c>
      <c r="O30">
        <f>ABS(K35)</f>
        <v>0.11250000000000004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8.0333333329999999</v>
      </c>
      <c r="E31">
        <v>4.450923199</v>
      </c>
      <c r="F31">
        <v>0.595754059</v>
      </c>
      <c r="J31">
        <f>D18/4</f>
        <v>1.00833333325</v>
      </c>
      <c r="K31">
        <f t="shared" si="4"/>
        <v>-0.10833333350000007</v>
      </c>
      <c r="M31">
        <v>6</v>
      </c>
      <c r="N31">
        <f>ABS(K36)</f>
        <v>9.5833333250000097E-2</v>
      </c>
      <c r="O31">
        <f>ABS(K37)</f>
        <v>0.12916666674999999</v>
      </c>
      <c r="R31" s="6" t="s">
        <v>17</v>
      </c>
      <c r="S31" s="5">
        <f>SUM(N26:O36)</f>
        <v>2.1083333342500001</v>
      </c>
      <c r="T31" s="5">
        <f>SQRT((P26^2)*10)</f>
        <v>1.8604085572798249E-2</v>
      </c>
      <c r="V31" s="6" t="s">
        <v>14</v>
      </c>
      <c r="W31" s="5">
        <f>AVERAGE(N26:N36)</f>
        <v>0.10333333339999998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8.1333333329999995</v>
      </c>
      <c r="E32">
        <v>4.1408978129999996</v>
      </c>
      <c r="F32">
        <v>0.59201808339999995</v>
      </c>
      <c r="J32">
        <f>D19/4</f>
        <v>1.11666666675</v>
      </c>
      <c r="K32">
        <f t="shared" si="4"/>
        <v>-9.9999999999999867E-2</v>
      </c>
      <c r="M32">
        <v>7</v>
      </c>
      <c r="N32">
        <f>ABS(K38)</f>
        <v>9.5833333249999875E-2</v>
      </c>
      <c r="O32">
        <f>ABS(K39)</f>
        <v>0.125</v>
      </c>
      <c r="R32" s="6" t="s">
        <v>19</v>
      </c>
      <c r="S32" s="5">
        <f>H13/S31</f>
        <v>4.7430830018903585</v>
      </c>
      <c r="T32" s="5">
        <f>(H13/(S31^2))*T31</f>
        <v>4.1853306881116596E-2</v>
      </c>
      <c r="V32" s="6" t="s">
        <v>16</v>
      </c>
      <c r="W32" s="5">
        <f>AVERAGE(O26:O35)</f>
        <v>0.11944444447222224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8.4333333330000002</v>
      </c>
      <c r="E33">
        <v>4.4430341279999999</v>
      </c>
      <c r="F33">
        <v>0.58496690839999999</v>
      </c>
      <c r="J33">
        <f>D21/4</f>
        <v>1.2166666667499999</v>
      </c>
      <c r="K33">
        <f t="shared" si="4"/>
        <v>-0.13333333325000019</v>
      </c>
      <c r="M33">
        <v>8</v>
      </c>
      <c r="N33">
        <f>ABS(K40)</f>
        <v>0.10000000000000009</v>
      </c>
      <c r="O33">
        <f>ABS(K41)</f>
        <v>0.12083333349999981</v>
      </c>
      <c r="P33" s="3"/>
      <c r="Q33" s="3"/>
    </row>
    <row r="34" spans="2:42" x14ac:dyDescent="0.25">
      <c r="B34" s="8" t="s">
        <v>54</v>
      </c>
      <c r="C34">
        <v>9</v>
      </c>
      <c r="D34">
        <v>8.9166666669999994</v>
      </c>
      <c r="E34">
        <v>7.0013876960000001</v>
      </c>
      <c r="F34">
        <v>0.56233605440000001</v>
      </c>
      <c r="J34">
        <f>D22/4</f>
        <v>1.35</v>
      </c>
      <c r="K34">
        <f t="shared" si="4"/>
        <v>-9.9999999999999867E-2</v>
      </c>
      <c r="M34">
        <v>9</v>
      </c>
      <c r="N34">
        <f>ABS(K42)</f>
        <v>0.10833333325000005</v>
      </c>
      <c r="O34">
        <f>ABS(K43)</f>
        <v>0.12083333325000023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9.0166666670000009</v>
      </c>
      <c r="E35">
        <v>6.7206968549999999</v>
      </c>
      <c r="F35">
        <v>0.56429961760000003</v>
      </c>
      <c r="J35">
        <f>D24/4</f>
        <v>1.45</v>
      </c>
      <c r="K35">
        <f t="shared" si="4"/>
        <v>-0.11250000000000004</v>
      </c>
      <c r="M35">
        <v>10</v>
      </c>
      <c r="N35">
        <f>ABS(K44)</f>
        <v>9.5833334249999957E-2</v>
      </c>
      <c r="P35" s="3"/>
      <c r="Q35" s="3"/>
    </row>
    <row r="36" spans="2:42" x14ac:dyDescent="0.25">
      <c r="B36" s="9" t="s">
        <v>56</v>
      </c>
      <c r="C36">
        <v>9</v>
      </c>
      <c r="D36">
        <v>9.35</v>
      </c>
      <c r="E36">
        <v>7.001484316</v>
      </c>
      <c r="F36">
        <v>0.55431815650000005</v>
      </c>
      <c r="J36">
        <f>D25/4</f>
        <v>1.5625</v>
      </c>
      <c r="K36">
        <f t="shared" si="4"/>
        <v>-9.5833333250000097E-2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9.8333333330000006</v>
      </c>
      <c r="E37">
        <v>9.2999161770000001</v>
      </c>
      <c r="F37">
        <v>0.58468853929999998</v>
      </c>
      <c r="J37">
        <f>D27/4</f>
        <v>1.6583333332500001</v>
      </c>
      <c r="K37">
        <f t="shared" si="4"/>
        <v>-0.12916666674999999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9.9333333330000002</v>
      </c>
      <c r="E38">
        <v>8.9685097299999992</v>
      </c>
      <c r="F38">
        <v>0.58069491019999997</v>
      </c>
      <c r="J38">
        <f>D28/4</f>
        <v>1.7875000000000001</v>
      </c>
      <c r="K38">
        <f t="shared" si="4"/>
        <v>-9.5833333249999875E-2</v>
      </c>
      <c r="Q38">
        <f>V15</f>
        <v>-1.9151572374222603</v>
      </c>
      <c r="R38">
        <f t="shared" ref="Q38:R47" si="5">W15</f>
        <v>1.3279557641158245E-2</v>
      </c>
      <c r="S38">
        <f>D13/4-D10/4</f>
        <v>0.21249999999999997</v>
      </c>
      <c r="T38">
        <f>$P$26</f>
        <v>5.8831284194720748E-3</v>
      </c>
      <c r="V38">
        <f>Q38/S38</f>
        <v>-9.0125046466929906</v>
      </c>
      <c r="W38">
        <f>SQRT(((1/S38)*R38)^2+((Q38/(S38^2))*T38)^2)</f>
        <v>0.25722069166396827</v>
      </c>
      <c r="Y38" s="6" t="s">
        <v>94</v>
      </c>
      <c r="Z38" s="6"/>
      <c r="AA38" s="5">
        <f>AVERAGE(V38:V47)</f>
        <v>-8.6763370527882646</v>
      </c>
      <c r="AB38" s="13">
        <f>SQRT(SUM(W38^2+W39^2+W40^2+W41^2+W42^2+W43^2+W44^2+W45^2+W46^2+W47^2)/(H13^2))</f>
        <v>7.0326312269120284E-2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10.21666667</v>
      </c>
      <c r="E39">
        <v>9.3213938580000004</v>
      </c>
      <c r="F39">
        <v>0.57692829489999997</v>
      </c>
      <c r="J39">
        <f>D30/4</f>
        <v>1.88333333325</v>
      </c>
      <c r="K39">
        <f t="shared" si="4"/>
        <v>-0.125</v>
      </c>
      <c r="Q39">
        <f t="shared" si="5"/>
        <v>-1.6217144998503734</v>
      </c>
      <c r="R39">
        <f t="shared" si="5"/>
        <v>1.046308744293498E-2</v>
      </c>
      <c r="S39">
        <f>D16/4-D13/4</f>
        <v>0.24583333350000003</v>
      </c>
      <c r="T39">
        <f t="shared" ref="T39:T47" si="6">$P$26</f>
        <v>5.8831284194720748E-3</v>
      </c>
      <c r="V39">
        <f t="shared" ref="V39:V47" si="7">Q39/S39</f>
        <v>-6.5968047406816508</v>
      </c>
      <c r="W39">
        <f t="shared" ref="W39:W47" si="8">SQRT(((1/S39)*R39)^2+((Q39/(S39^2))*T39)^2)</f>
        <v>0.16350723960591088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2.00833333325</v>
      </c>
      <c r="K40">
        <f t="shared" si="4"/>
        <v>-0.10000000000000009</v>
      </c>
      <c r="Q40">
        <f t="shared" si="5"/>
        <v>-1.8350556004715282</v>
      </c>
      <c r="R40">
        <f t="shared" si="5"/>
        <v>7.7763744103488477E-3</v>
      </c>
      <c r="S40">
        <f>D19/4-D16/4</f>
        <v>0.21250000000000002</v>
      </c>
      <c r="T40">
        <f t="shared" si="6"/>
        <v>5.8831284194720748E-3</v>
      </c>
      <c r="V40">
        <f t="shared" si="7"/>
        <v>-8.6355557669248366</v>
      </c>
      <c r="W40">
        <f t="shared" si="8"/>
        <v>0.24186252628099006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2.1083333332500001</v>
      </c>
      <c r="K41">
        <f t="shared" si="4"/>
        <v>-0.12083333349999981</v>
      </c>
      <c r="Q41">
        <f t="shared" si="5"/>
        <v>-1.9227317053686217</v>
      </c>
      <c r="R41">
        <f t="shared" si="5"/>
        <v>4.8990704974933913E-3</v>
      </c>
      <c r="S41">
        <f>D22/4-D19/4</f>
        <v>0.23333333325000005</v>
      </c>
      <c r="T41">
        <f t="shared" si="6"/>
        <v>5.8831284194720748E-3</v>
      </c>
      <c r="V41">
        <f t="shared" si="7"/>
        <v>-8.2402787402370485</v>
      </c>
      <c r="W41">
        <f t="shared" si="8"/>
        <v>0.20882370117972845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2.2291666667499999</v>
      </c>
      <c r="K42">
        <f t="shared" si="4"/>
        <v>-0.10833333325000005</v>
      </c>
      <c r="Q42">
        <f t="shared" si="5"/>
        <v>-1.7500408212649905</v>
      </c>
      <c r="R42">
        <f t="shared" si="5"/>
        <v>2.2278978836790635E-3</v>
      </c>
      <c r="S42">
        <f>D25/4-D22/4</f>
        <v>0.21249999999999991</v>
      </c>
      <c r="T42">
        <f t="shared" si="6"/>
        <v>5.8831284194720748E-3</v>
      </c>
      <c r="V42">
        <f t="shared" si="7"/>
        <v>-8.2354862177176056</v>
      </c>
      <c r="W42">
        <f t="shared" si="8"/>
        <v>0.22824291166781452</v>
      </c>
      <c r="Y42" s="14" t="s">
        <v>96</v>
      </c>
      <c r="Z42" s="14"/>
      <c r="AA42" s="12">
        <f>ABS($X$17*100)</f>
        <v>193.42574110480925</v>
      </c>
      <c r="AB42" s="12">
        <f>$Y$17</f>
        <v>8.1448108017516327E-3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2.3374999999999999</v>
      </c>
      <c r="K43">
        <f t="shared" si="4"/>
        <v>-0.12083333325000023</v>
      </c>
      <c r="Q43">
        <f t="shared" si="5"/>
        <v>-2.0321952106327728</v>
      </c>
      <c r="R43">
        <f t="shared" si="5"/>
        <v>2.0559156537047472E-3</v>
      </c>
      <c r="S43">
        <f>D28/4-D25/4</f>
        <v>0.22500000000000009</v>
      </c>
      <c r="T43">
        <f t="shared" si="6"/>
        <v>5.8831284194720748E-3</v>
      </c>
      <c r="V43">
        <f t="shared" si="7"/>
        <v>-9.0319787139234311</v>
      </c>
      <c r="W43">
        <f t="shared" si="8"/>
        <v>0.23633799499550062</v>
      </c>
      <c r="Y43" s="14" t="s">
        <v>97</v>
      </c>
      <c r="Z43" s="14"/>
      <c r="AA43" s="12">
        <f>ABS($W$31)</f>
        <v>0.10333333339999998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2.4583333332500001</v>
      </c>
      <c r="K44">
        <f t="shared" si="4"/>
        <v>-9.5833334249999957E-2</v>
      </c>
      <c r="Q44">
        <f t="shared" si="5"/>
        <v>-1.9469171756248398</v>
      </c>
      <c r="R44">
        <f t="shared" si="5"/>
        <v>4.6911702287030198E-3</v>
      </c>
      <c r="S44">
        <f>D31/4-D28/4</f>
        <v>0.22083333324999987</v>
      </c>
      <c r="T44">
        <f t="shared" si="6"/>
        <v>5.8831284194720748E-3</v>
      </c>
      <c r="V44">
        <f t="shared" si="7"/>
        <v>-8.8162287231374794</v>
      </c>
      <c r="W44">
        <f t="shared" si="8"/>
        <v>0.23582817860969071</v>
      </c>
      <c r="Y44" s="14" t="s">
        <v>98</v>
      </c>
      <c r="Z44" s="14"/>
      <c r="AA44" s="12">
        <f>ABS($W$32)</f>
        <v>0.11944444447222224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2.5541666675000001</v>
      </c>
      <c r="Q45">
        <f t="shared" si="5"/>
        <v>-2.3430094570819211</v>
      </c>
      <c r="R45">
        <f t="shared" si="5"/>
        <v>8.0530159691763609E-3</v>
      </c>
      <c r="S45">
        <f>D34/4-D31/4</f>
        <v>0.2208333334999999</v>
      </c>
      <c r="T45">
        <f t="shared" si="6"/>
        <v>5.8831284194720748E-3</v>
      </c>
      <c r="V45">
        <f t="shared" si="7"/>
        <v>-10.609854137269192</v>
      </c>
      <c r="W45">
        <f t="shared" si="8"/>
        <v>0.28499534101447377</v>
      </c>
      <c r="Y45" s="14" t="s">
        <v>99</v>
      </c>
      <c r="Z45" s="14"/>
      <c r="AA45" s="5">
        <f>ABS($S$31)</f>
        <v>2.1083333342500001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-2.0414949917155214</v>
      </c>
      <c r="R46">
        <f t="shared" si="5"/>
        <v>1.1432291275354873E-2</v>
      </c>
      <c r="S46">
        <f>D37/4-D34/4</f>
        <v>0.22916666650000028</v>
      </c>
      <c r="T46">
        <f t="shared" si="6"/>
        <v>5.8831284194720748E-3</v>
      </c>
      <c r="V46">
        <f t="shared" si="7"/>
        <v>-8.9083417885101497</v>
      </c>
      <c r="W46">
        <f t="shared" si="8"/>
        <v>0.23407124874471053</v>
      </c>
      <c r="Y46" s="14" t="s">
        <v>100</v>
      </c>
      <c r="Z46" s="14"/>
      <c r="AA46" s="5">
        <f>ABS($S$32)</f>
        <v>4.7430830018903585</v>
      </c>
      <c r="AB46" s="5">
        <f>$T$32</f>
        <v>4.1853306881116596E-2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8.6763370527882646</v>
      </c>
      <c r="AB47" s="5">
        <f>$AB$38</f>
        <v>7.0326312269120284E-2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2019-09-04T11:27:47Z</dcterms:modified>
</cp:coreProperties>
</file>