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FC2AC9FC-FBFC-48E6-9BC6-CD698AAE10B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V46" i="1"/>
  <c r="T46" i="1"/>
  <c r="S46" i="1"/>
  <c r="W46" i="1" s="1"/>
  <c r="R46" i="1"/>
  <c r="Q46" i="1"/>
  <c r="T45" i="1"/>
  <c r="S45" i="1"/>
  <c r="W45" i="1" s="1"/>
  <c r="R45" i="1"/>
  <c r="Q45" i="1"/>
  <c r="V45" i="1" s="1"/>
  <c r="AA44" i="1"/>
  <c r="W44" i="1"/>
  <c r="T44" i="1"/>
  <c r="S44" i="1"/>
  <c r="R44" i="1"/>
  <c r="Q44" i="1"/>
  <c r="V44" i="1" s="1"/>
  <c r="T43" i="1"/>
  <c r="S43" i="1"/>
  <c r="W43" i="1" s="1"/>
  <c r="R43" i="1"/>
  <c r="Q43" i="1"/>
  <c r="AB42" i="1"/>
  <c r="AA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W32" i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V43" i="1"/>
  <c r="AA38" i="1" s="1"/>
  <c r="AA47" i="1" s="1"/>
  <c r="P30" i="1"/>
  <c r="X32" i="1" s="1"/>
  <c r="AB44" i="1" s="1"/>
  <c r="S32" i="1"/>
  <c r="AA46" i="1" s="1"/>
  <c r="AA45" i="1"/>
  <c r="H13" i="1" l="1"/>
  <c r="J47" i="1"/>
  <c r="J46" i="1"/>
  <c r="K20" i="1"/>
  <c r="K19" i="1"/>
  <c r="K46" i="1" l="1"/>
  <c r="N36" i="1" s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K45" i="1" s="1"/>
  <c r="O35" i="1" s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T25" i="1" s="1"/>
  <c r="AI23" i="1"/>
  <c r="AI24" i="1" s="1"/>
  <c r="AI27" i="1" s="1"/>
  <c r="AI28" i="1" s="1"/>
  <c r="U25" i="1" s="1"/>
  <c r="AI20" i="1"/>
  <c r="AH20" i="1"/>
  <c r="AB18" i="1"/>
  <c r="AB21" i="1" s="1"/>
  <c r="AB16" i="1"/>
  <c r="AA19" i="1"/>
  <c r="AA20" i="1" s="1"/>
  <c r="AH25" i="1" l="1"/>
  <c r="T19" i="1"/>
  <c r="T24" i="1"/>
  <c r="V24" i="1" s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I25" i="1"/>
  <c r="AA25" i="1"/>
  <c r="L4" i="1"/>
  <c r="AB20" i="1"/>
  <c r="N21" i="1" l="1"/>
  <c r="U15" i="1"/>
  <c r="U19" i="1"/>
  <c r="V19" i="1"/>
  <c r="V18" i="1"/>
  <c r="U18" i="1"/>
  <c r="W18" i="1" s="1"/>
  <c r="W15" i="1"/>
  <c r="V21" i="1"/>
  <c r="U20" i="1"/>
  <c r="W20" i="1" s="1"/>
  <c r="V23" i="1"/>
  <c r="U24" i="1"/>
  <c r="W24" i="1" s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Q20" i="1" l="1"/>
  <c r="O21" i="1"/>
  <c r="R20" i="1" s="1"/>
  <c r="X17" i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<sst xmlns="http://schemas.openxmlformats.org/spreadsheetml/2006/main" count="163" uniqueCount="101">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</sst>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22.701575259999998</v>
      </c>
      <c r="M3">
        <v>0.01</v>
      </c>
      <c r="N3" t="s">
        <v>38</v>
      </c>
    </row>
    <row r="4" spans="1:35" x14ac:dyDescent="0.25">
      <c r="D4">
        <v>3.3333333329999999E-2</v>
      </c>
      <c r="E4">
        <v>11.347445479999999</v>
      </c>
      <c r="F4">
        <v>0.48175355199999997</v>
      </c>
      <c r="H4" s="11" t="s">
        <v>7</v>
      </c>
      <c r="I4" s="11"/>
      <c r="J4" s="11"/>
      <c r="K4" s="11"/>
      <c r="L4">
        <f>AA20</f>
        <v>10.251767636190159</v>
      </c>
      <c r="M4">
        <f>AB20</f>
        <v>0.10207101050504261</v>
      </c>
      <c r="P4" t="s">
        <v>13</v>
      </c>
    </row>
    <row r="5" spans="1:35" x14ac:dyDescent="0.25">
      <c r="D5">
        <v>0.05</v>
      </c>
      <c r="E5">
        <v>-11.354129779999999</v>
      </c>
      <c r="F5">
        <v>0.4577701092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22.701575259999998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1.433333333</v>
      </c>
      <c r="E10">
        <v>-10.60650249</v>
      </c>
      <c r="F10">
        <v>0.51526128829999995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11.350787629999999</v>
      </c>
      <c r="AB10">
        <f>AB9</f>
        <v>0.01</v>
      </c>
      <c r="AE10" t="s">
        <v>65</v>
      </c>
      <c r="AH10">
        <f>L3</f>
        <v>22.701575259999998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1.5333333330000001</v>
      </c>
      <c r="E11">
        <v>-10.91193105</v>
      </c>
      <c r="F11">
        <v>0.50987205729999996</v>
      </c>
      <c r="G11" t="s">
        <v>57</v>
      </c>
      <c r="H11">
        <f>M3</f>
        <v>0.01</v>
      </c>
      <c r="K11">
        <f>ABS(E11-E14)</f>
        <v>1.8390030409999998</v>
      </c>
      <c r="L11">
        <f>SQRT((H11^2)+(H11^2))</f>
        <v>1.4142135623730951E-2</v>
      </c>
      <c r="N11">
        <f>($L$4-$L$5)*(E11/$L$4)</f>
        <v>-10.262650050204178</v>
      </c>
      <c r="O11">
        <f>SQRT(((E11/$L$4)*$M$4)^2+((E11/$L$4)*$M$5)^2+(($L$4-$L$5)*$H$11)^2+(((($L$5-$L$4)*E11)/($L$4^2))*$M$4)^2)</f>
        <v>0.17759640488437045</v>
      </c>
      <c r="Q11">
        <f>N11-N12</f>
        <v>-1.7295788036567803</v>
      </c>
      <c r="R11">
        <f>SQRT((O11^2)+(O12^2))</f>
        <v>0.23709723375630282</v>
      </c>
      <c r="T11" s="5">
        <f>ABS(AVERAGE(Q11:Q20))</f>
        <v>1.9690003552186262</v>
      </c>
      <c r="U11" s="5">
        <f>SQRT(((R11^2)+(R12^2)+(R13^2)+(R14^2)+(R15^2)+(R16^2)+(R17^2)+(R18^2)+(R19^2)+(R20^2))/($H$13-1))</f>
        <v>0.18051268156921638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1.8666666670000001</v>
      </c>
      <c r="E12">
        <v>-10.63825224</v>
      </c>
      <c r="F12">
        <v>0.50855729940000005</v>
      </c>
      <c r="G12" t="s">
        <v>58</v>
      </c>
      <c r="H12">
        <f>L6</f>
        <v>4.1599999999999996E-3</v>
      </c>
      <c r="K12">
        <f>ABS(E14-E17)</f>
        <v>1.8646161770000003</v>
      </c>
      <c r="L12" s="1"/>
      <c r="N12">
        <f>($L$4-$L$5)*(E14/$L$4)</f>
        <v>-8.5330712465473972</v>
      </c>
      <c r="O12">
        <f>SQRT(((E14/$L$4)*$M$4)^2+((E14/$L$4)*$M$5)^2+(($L$4-$L$5)*$H$11)^2+(((($L$5-$L$4)*E14)/($L$4^2))*$M$4)^2)</f>
        <v>0.1570815559734422</v>
      </c>
      <c r="Q12">
        <f t="shared" ref="Q12:Q19" si="0">N12-N13</f>
        <v>-1.7536679085321545</v>
      </c>
      <c r="R12">
        <f t="shared" ref="R12:R19" si="1">SQRT((O12^2)+(O13^2))</f>
        <v>0.20899246274580549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2.266666667</v>
      </c>
      <c r="E13">
        <v>-8.7630755069999999</v>
      </c>
      <c r="F13">
        <v>0.524377066</v>
      </c>
      <c r="G13" t="s">
        <v>39</v>
      </c>
      <c r="H13" s="4">
        <f>C42</f>
        <v>11</v>
      </c>
      <c r="K13">
        <f>ABS(E17-E20)</f>
        <v>1.9556911479999997</v>
      </c>
      <c r="L13" s="1"/>
      <c r="N13">
        <f>($L$4-$L$5)*(E17/$L$4)</f>
        <v>-6.7794033380152428</v>
      </c>
      <c r="O13">
        <f>SQRT(((E17/$L$4)*$M$4)^2+((E17/$L$4)*$M$5)^2+(($L$4-$L$5)*$H$11)^2+(((($L$5-$L$4)*E17)/($L$4^2))*$M$4)^2)</f>
        <v>0.1378522189067671</v>
      </c>
      <c r="Q13">
        <f t="shared" si="0"/>
        <v>-1.8393237426299605</v>
      </c>
      <c r="R13">
        <f t="shared" si="1"/>
        <v>0.18290389487927572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2.3666666670000001</v>
      </c>
      <c r="E14">
        <v>-9.072928009</v>
      </c>
      <c r="F14">
        <v>0.53591195989999996</v>
      </c>
      <c r="K14">
        <f>ABS(E20-E23)</f>
        <v>1.9771072950000002</v>
      </c>
      <c r="L14" s="1"/>
      <c r="N14">
        <f>($L$4-$L$5)*(E20/$L$4)</f>
        <v>-4.9400795953852823</v>
      </c>
      <c r="O14">
        <f>SQRT(((E20/$L$4)*$M$4)^2+((E20/$L$4)*$M$5)^2+(($L$4-$L$5)*$H$11)^2+(((($L$5-$L$4)*E20)/($L$4^2))*$M$4)^2)</f>
        <v>0.12021065054515721</v>
      </c>
      <c r="Q14">
        <f t="shared" si="0"/>
        <v>-1.8594655874672879</v>
      </c>
      <c r="R14">
        <f t="shared" si="1"/>
        <v>0.16047213285684914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1.3507876299999992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2.6833333330000002</v>
      </c>
      <c r="E15">
        <v>-8.7821662109999998</v>
      </c>
      <c r="F15">
        <v>0.52417281339999999</v>
      </c>
      <c r="K15">
        <f>ABS(E26-E23)</f>
        <v>1.9323126759999998</v>
      </c>
      <c r="L15" s="1"/>
      <c r="N15">
        <f>($L$4-$L$5)*(E23/$L$4)</f>
        <v>-3.0806140079179944</v>
      </c>
      <c r="O15">
        <f>SQRT(((E23/$L$4)*$M$4)^2+((E23/$L$4)*$M$5)^2+(($L$4-$L$5)*$H$11)^2+(((($L$5-$L$4)*E23)/($L$4^2))*$M$4)^2)</f>
        <v>0.1063047737363489</v>
      </c>
      <c r="Q15">
        <f t="shared" si="0"/>
        <v>-1.8173363349250242</v>
      </c>
      <c r="R15">
        <f t="shared" si="1"/>
        <v>0.14468629086809984</v>
      </c>
      <c r="T15">
        <f>E11*$AH$28</f>
        <v>-9.9081459736880877</v>
      </c>
      <c r="U15">
        <f>(SQRT(($M$3/E11)^2+($AI$28/$AH$28^2)))/100*T15</f>
        <v>-1.1117130850997931E-2</v>
      </c>
      <c r="V15">
        <f>T15-T16</f>
        <v>-1.6698337345418164</v>
      </c>
      <c r="W15">
        <f>SQRT(U15^2+U16^2)</f>
        <v>1.4458086701464453E-2</v>
      </c>
      <c r="Z15" t="s">
        <v>26</v>
      </c>
      <c r="AA15">
        <f>AA14/AA13</f>
        <v>1.1072029754098354</v>
      </c>
      <c r="AB15">
        <f>(((AB13/AA13)*100+(AB14/AA14)*100)/100)*AA15</f>
        <v>8.1967213114754085E-3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3.15</v>
      </c>
      <c r="E16">
        <v>-6.8964062249999998</v>
      </c>
      <c r="F16">
        <v>0.54222724290000002</v>
      </c>
      <c r="K16">
        <f>ABS(E29-E26)</f>
        <v>2.0536516672</v>
      </c>
      <c r="L16" s="1"/>
      <c r="N16">
        <f>($L$4-$L$5)*(E26/$L$4)</f>
        <v>-1.2632776729929702</v>
      </c>
      <c r="O16">
        <f>SQRT(((E26/$L$4)*$M$4)^2+((E26/$L$4)*$M$5)^2+(($L$4-$L$5)*$H$11)^2+(((($L$5-$L$4)*E26)/($L$4^2))*$M$4)^2)</f>
        <v>9.8149976291551172E-2</v>
      </c>
      <c r="Q16">
        <f t="shared" si="0"/>
        <v>-1.9314554214940696</v>
      </c>
      <c r="R16">
        <f t="shared" si="1"/>
        <v>0.13792780467420379</v>
      </c>
      <c r="T16">
        <f>E14*$AH$28</f>
        <v>-8.2383122391462713</v>
      </c>
      <c r="U16">
        <f>(SQRT(($M$3/E14)^2+($AI$28/$AH$28^2)))/100*T16</f>
        <v>-9.2436828541903847E-3</v>
      </c>
      <c r="V16">
        <f t="shared" ref="V16:V23" si="2">T16-T17</f>
        <v>-1.6930907262849892</v>
      </c>
      <c r="W16">
        <f t="shared" ref="W16:W23" si="3">SQRT(U16^2+U17^2)</f>
        <v>1.1806043757811645E-2</v>
      </c>
      <c r="X16" s="6" t="s">
        <v>83</v>
      </c>
      <c r="Y16" s="6" t="s">
        <v>84</v>
      </c>
      <c r="Z16" t="s">
        <v>27</v>
      </c>
      <c r="AA16">
        <f>ATAN(AA14/AA13)</f>
        <v>0.83622887680345215</v>
      </c>
      <c r="AB16">
        <f>(ABS(1/(1+AA15)))*AB15</f>
        <v>3.8898584555582291E-3</v>
      </c>
      <c r="AG16" t="s">
        <v>69</v>
      </c>
      <c r="AH16">
        <f>AH10/2</f>
        <v>11.350787629999999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3.25</v>
      </c>
      <c r="E17">
        <v>-7.2083118319999997</v>
      </c>
      <c r="F17">
        <v>0.5473758742</v>
      </c>
      <c r="K17">
        <f>ABS(E32-E29)</f>
        <v>2.0600152347999998</v>
      </c>
      <c r="L17" s="1"/>
      <c r="N17">
        <f>($L$4-$L$5)*(E29/$L$4)</f>
        <v>0.66817774850109934</v>
      </c>
      <c r="O17">
        <f>SQRT(((E29/$L$4)*$M$4)^2+((E29/$L$4)*$M$5)^2+(($L$4-$L$5)*$H$11)^2+(((($L$5-$L$4)*E29)/($L$4^2))*$M$4)^2)</f>
        <v>9.6905425318777966E-2</v>
      </c>
      <c r="Q17">
        <f t="shared" si="0"/>
        <v>-1.9374403445155193</v>
      </c>
      <c r="R17">
        <f t="shared" si="1"/>
        <v>0.14184824857479048</v>
      </c>
      <c r="T17">
        <f>E17*$AH$28</f>
        <v>-6.5452215128612821</v>
      </c>
      <c r="U17">
        <f>(SQRT(($M$3/E17)^2+($AI$28/$AH$28^2)))/100*T17</f>
        <v>-7.3441811321964291E-3</v>
      </c>
      <c r="V17">
        <f t="shared" si="2"/>
        <v>-1.7757877395892852</v>
      </c>
      <c r="W17">
        <f t="shared" si="3"/>
        <v>9.0873966125450435E-3</v>
      </c>
      <c r="X17" s="5">
        <f>ABS(AVERAGE(V15:V24))</f>
        <v>1.9009849158173047</v>
      </c>
      <c r="Y17" s="5">
        <f>SQRT(((W15^2)+(W16^2)+(W17^2)+(W18^2)+(W19^2)+(W20^2)+(W21^2)+(W22^2)+(W23^2)+(W24^2))/($H$13-1))</f>
        <v>8.8177553344302977E-3</v>
      </c>
      <c r="Z17" t="s">
        <v>28</v>
      </c>
      <c r="AA17">
        <f>SQRT((AA14^2)+(AA13^2))</f>
        <v>1.8201723054043577</v>
      </c>
      <c r="AB17">
        <f>SQRT(((ABS(AA13*(AA13^2+AA14^2)))*AB13)^2+((ABS(AA14*(AA13^2+AA14^2)))*AB14)^2)</f>
        <v>4.4751961884677283E-2</v>
      </c>
      <c r="AG17" t="s">
        <v>70</v>
      </c>
      <c r="AH17">
        <f>(AH16)-AH15</f>
        <v>1.3507876299999992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3.5666666669999998</v>
      </c>
      <c r="E18">
        <v>-6.9281332859999996</v>
      </c>
      <c r="F18">
        <v>0.53340206469999996</v>
      </c>
      <c r="K18">
        <f>ABS(E35-E32)</f>
        <v>2.4290794789999999</v>
      </c>
      <c r="N18">
        <f>($L$4-$L$5)*(E32/$L$4)</f>
        <v>2.6056180930166186</v>
      </c>
      <c r="O18">
        <f>SQRT(((E32/$L$4)*$M$4)^2+((E32/$L$4)*$M$5)^2+(($L$4-$L$5)*$H$11)^2+(((($L$5-$L$4)*E32)/($L$4^2))*$M$4)^2)</f>
        <v>0.10358698840840143</v>
      </c>
      <c r="Q18">
        <f t="shared" si="0"/>
        <v>-2.2845445524611603</v>
      </c>
      <c r="R18">
        <f t="shared" si="1"/>
        <v>0.1583579149263111</v>
      </c>
      <c r="T18">
        <f>E20*$AH$28</f>
        <v>-4.7694337732719969</v>
      </c>
      <c r="U18">
        <f>(SQRT(($M$3/E20)^2+($AI$28/$AH$28^2)))/100*T18</f>
        <v>-5.3519884801057913E-3</v>
      </c>
      <c r="V18">
        <f t="shared" si="2"/>
        <v>-1.7952338220193935</v>
      </c>
      <c r="W18">
        <f t="shared" si="3"/>
        <v>6.3077399879061195E-3</v>
      </c>
      <c r="Z18" t="s">
        <v>29</v>
      </c>
      <c r="AA18">
        <f>AA17/AA14</f>
        <v>1.3474896164131727</v>
      </c>
      <c r="AB18">
        <f>(((AB17/AA17)*100+(AB14/AA14)*100)/100)*AA18</f>
        <v>4.3105856728055045E-2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3.9666666670000001</v>
      </c>
      <c r="E19">
        <v>-4.9767299060000001</v>
      </c>
      <c r="F19">
        <v>0.56276597750000001</v>
      </c>
      <c r="K19">
        <f>ABS(E38-E35)</f>
        <v>2.2234375900000005</v>
      </c>
      <c r="N19">
        <f>($L$4-$L$5)*(E35/$L$4)</f>
        <v>4.8901626454777789</v>
      </c>
      <c r="O19">
        <f>SQRT(((E35/$L$4)*$M$4)^2+((E35/$L$4)*$M$5)^2+(($L$4-$L$5)*$H$11)^2+(((($L$5-$L$4)*E35)/($L$4^2))*$M$4)^2)</f>
        <v>0.11977881721025004</v>
      </c>
      <c r="Q19">
        <f t="shared" si="0"/>
        <v>-2.0911387535425598</v>
      </c>
      <c r="R19">
        <f t="shared" si="1"/>
        <v>0.18421989760372176</v>
      </c>
      <c r="T19">
        <f>E23*$AH$28</f>
        <v>-2.9741999512526034</v>
      </c>
      <c r="U19">
        <f>(SQRT(($M$3/E23)^2+($AI$28/$AH$28^2)))/100*T19</f>
        <v>-3.33823352446242E-3</v>
      </c>
      <c r="V19">
        <f t="shared" si="2"/>
        <v>-1.7545598458135281</v>
      </c>
      <c r="W19">
        <f t="shared" si="3"/>
        <v>3.6089617568488444E-3</v>
      </c>
      <c r="Z19" t="s">
        <v>30</v>
      </c>
      <c r="AA19">
        <f>1/AA15</f>
        <v>0.903176763619016</v>
      </c>
      <c r="AB19">
        <f>AB15</f>
        <v>8.1967213114754085E-3</v>
      </c>
      <c r="AG19" t="s">
        <v>72</v>
      </c>
      <c r="AH19">
        <f>AH17/AH18</f>
        <v>0.56282817916666639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4.05</v>
      </c>
      <c r="E20">
        <v>-5.252620684</v>
      </c>
      <c r="F20">
        <v>0.57254279789999996</v>
      </c>
      <c r="K20">
        <f>ABS(E41-E38)</f>
        <v>2.6008050320000002</v>
      </c>
      <c r="N20">
        <f>($L$4-$L$5)*(E38/$L$4)</f>
        <v>6.9813013990203387</v>
      </c>
      <c r="O20">
        <f>SQRT(((E38/$L$4)*$M$4)^2+((E38/$L$4)*$M$5)^2+(($L$4-$L$5)*$H$11)^2+(((($L$5-$L$4)*E38)/($L$4^2))*$M$4)^2)</f>
        <v>0.13996430123727707</v>
      </c>
      <c r="Q20">
        <f t="shared" ref="Q20" si="4">N20-N21</f>
        <v>-2.4460521029617475</v>
      </c>
      <c r="R20">
        <f t="shared" ref="R20" si="5">SQRT((O20^2)+(O21^2))</f>
        <v>0.21830452712650333</v>
      </c>
      <c r="T20">
        <f>E26*$AH$28</f>
        <v>-1.2196401054390753</v>
      </c>
      <c r="U20">
        <f>(SQRT(($M$3/E26)^2+($AI$28/$AH$28^2)))/100*T20</f>
        <v>-1.3714233112182054E-3</v>
      </c>
      <c r="V20">
        <f t="shared" si="2"/>
        <v>-1.8647369016985778</v>
      </c>
      <c r="W20">
        <f t="shared" si="3"/>
        <v>1.5533557884348974E-3</v>
      </c>
      <c r="Z20" t="s">
        <v>31</v>
      </c>
      <c r="AA20">
        <f>AA10*AA19</f>
        <v>10.251767636190159</v>
      </c>
      <c r="AB20">
        <f>(((AB10/AA10)*100+(AB19/AA19)*100)/100)*AA20</f>
        <v>0.10207101050504261</v>
      </c>
      <c r="AG20" t="s">
        <v>73</v>
      </c>
      <c r="AH20">
        <f>ATAN(AH19)</f>
        <v>0.51263872465863647</v>
      </c>
      <c r="AI20">
        <f>(ABS(1/(1+AH19)))*AI19</f>
        <v>2.6661066918363492E-3</v>
      </c>
    </row>
    <row r="21" spans="2:35" x14ac:dyDescent="0.25">
      <c r="B21" s="9" t="s">
        <v>56</v>
      </c>
      <c r="C21">
        <v>4</v>
      </c>
      <c r="D21">
        <v>4.3499999999999996</v>
      </c>
      <c r="E21">
        <v>-4.9640481589999998</v>
      </c>
      <c r="F21">
        <v>0.56714452449999997</v>
      </c>
      <c r="N21">
        <f>($L$4-$L$5)*(E41/$L$4)</f>
        <v>9.4273535019820862</v>
      </c>
      <c r="O21">
        <f>SQRT(((E41/$L$4)*$M$4)^2+((E41/$L$4)*$M$5)^2+(($L$4-$L$5)*$H$11)^2+(((($L$5-$L$4)*E41)/($L$4^2))*$M$4)^2)</f>
        <v>0.16753167146270281</v>
      </c>
      <c r="T21">
        <f>E29*$AH$28</f>
        <v>0.64509679625950256</v>
      </c>
      <c r="U21">
        <f>(SQRT(($M$3/E29)^2+($AI$28/$AH$28^2)))/100*T21</f>
        <v>7.2946028467045065E-4</v>
      </c>
      <c r="V21">
        <f t="shared" si="2"/>
        <v>-1.8705150867334099</v>
      </c>
      <c r="W21">
        <f t="shared" si="3"/>
        <v>2.9166246045574024E-3</v>
      </c>
      <c r="Z21" t="s">
        <v>32</v>
      </c>
      <c r="AA21">
        <f>AA10*AA18</f>
        <v>15.295068469536083</v>
      </c>
      <c r="AB21">
        <f>(((AB10/AA10)*100+(AB18/AA18)*100)/100)*AA21</f>
        <v>0.50276032149349115</v>
      </c>
    </row>
    <row r="22" spans="2:35" x14ac:dyDescent="0.25">
      <c r="B22" s="8" t="s">
        <v>54</v>
      </c>
      <c r="C22">
        <v>5</v>
      </c>
      <c r="D22">
        <v>4.7833333329999999</v>
      </c>
      <c r="E22">
        <v>-3.0102966420000001</v>
      </c>
      <c r="F22">
        <v>0.57531923900000004</v>
      </c>
      <c r="T22">
        <f>E32*$AH$28</f>
        <v>2.5156118829929124</v>
      </c>
      <c r="U22">
        <f>(SQRT(($M$3/E32)^2+($AI$28/$AH$28^2)))/100*T22</f>
        <v>2.8239310857381293E-3</v>
      </c>
      <c r="V22">
        <f t="shared" si="2"/>
        <v>-2.2056292281669254</v>
      </c>
      <c r="W22">
        <f t="shared" si="3"/>
        <v>6.0035486677995032E-3</v>
      </c>
      <c r="AE22">
        <v>2</v>
      </c>
      <c r="AG22" t="s">
        <v>74</v>
      </c>
      <c r="AH22">
        <f>AH18/AH17</f>
        <v>1.7767411743324901</v>
      </c>
      <c r="AI22">
        <f>SQRT((AI17*(AH18/(AH17^2)))^2)</f>
        <v>1.3153371669034986E-2</v>
      </c>
    </row>
    <row r="23" spans="2:35" x14ac:dyDescent="0.25">
      <c r="B23" s="5" t="s">
        <v>55</v>
      </c>
      <c r="C23">
        <v>5</v>
      </c>
      <c r="D23">
        <v>4.9000000000000004</v>
      </c>
      <c r="E23">
        <v>-3.2755133889999999</v>
      </c>
      <c r="F23">
        <v>0.57884596519999998</v>
      </c>
      <c r="T23">
        <f>E35*$AH$28</f>
        <v>4.7212411111598378</v>
      </c>
      <c r="U23">
        <f>(SQRT(($M$3/E35)^2+($AI$28/$AH$28^2)))/100*T23</f>
        <v>5.2979250494546498E-3</v>
      </c>
      <c r="V23">
        <f t="shared" si="2"/>
        <v>-2.0189042713118361</v>
      </c>
      <c r="W23">
        <f t="shared" si="3"/>
        <v>9.2339022699518165E-3</v>
      </c>
      <c r="AA23" t="s">
        <v>11</v>
      </c>
      <c r="AB23" t="s">
        <v>4</v>
      </c>
      <c r="AG23" t="s">
        <v>31</v>
      </c>
      <c r="AH23">
        <f>AH22*AH16</f>
        <v>20.167411743324902</v>
      </c>
      <c r="AI23">
        <f>((SQRT((((AI19/AH19)*100)^2)+(((AI16/AH16)*100)^2)))/100)*AH23</f>
        <v>0.15035460708480294</v>
      </c>
    </row>
    <row r="24" spans="2:35" x14ac:dyDescent="0.25">
      <c r="B24" s="9" t="s">
        <v>56</v>
      </c>
      <c r="C24">
        <v>5</v>
      </c>
      <c r="D24">
        <v>5.2</v>
      </c>
      <c r="E24">
        <v>-3.0356601350000001</v>
      </c>
      <c r="F24">
        <v>0.56656214500000002</v>
      </c>
      <c r="T24">
        <f>E38*$AH$28</f>
        <v>6.7401453824716739</v>
      </c>
      <c r="U24">
        <f>(SQRT(($M$3/E38)^2+($AI$28/$AH$28^2)))/100*T24</f>
        <v>7.5628659449564666E-3</v>
      </c>
      <c r="V24">
        <f>T24-T25</f>
        <v>-2.3615578020132855</v>
      </c>
      <c r="W24">
        <f>SQRT(U24^2+U25^2)</f>
        <v>1.2707833181237404E-2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19.5674117433249</v>
      </c>
      <c r="AI24">
        <f>AI23</f>
        <v>0.15035460708480294</v>
      </c>
    </row>
    <row r="25" spans="2:35" x14ac:dyDescent="0.25">
      <c r="B25" s="8" t="s">
        <v>54</v>
      </c>
      <c r="C25">
        <v>6</v>
      </c>
      <c r="D25">
        <v>5.6166666669999996</v>
      </c>
      <c r="E25">
        <v>-1.073560029</v>
      </c>
      <c r="F25">
        <v>0.58755477430000003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9.1017031844849594</v>
      </c>
      <c r="U25">
        <f>(SQRT(($M$3/E41)^2+($AI$28/$AH$28^2)))/100*T25</f>
        <v>1.0212349526958821E-2</v>
      </c>
      <c r="Z25" t="s">
        <v>34</v>
      </c>
      <c r="AA25">
        <f>AA20-AA24</f>
        <v>9.6417676361901599</v>
      </c>
      <c r="AB25">
        <f>SQRT((AB20^2)+(AB24^2))</f>
        <v>0.10207101050504261</v>
      </c>
      <c r="AG25" t="s">
        <v>76</v>
      </c>
      <c r="AH25">
        <f>AH22*AH24</f>
        <v>34.76622611948244</v>
      </c>
      <c r="AI25">
        <f>((SQRT((((AI22/AH22)*100)^2)+(((AI24/AH24)*100)^2)))/100)*AH25</f>
        <v>0.37095495451929855</v>
      </c>
    </row>
    <row r="26" spans="2:35" x14ac:dyDescent="0.25">
      <c r="B26" s="5" t="s">
        <v>55</v>
      </c>
      <c r="C26">
        <v>6</v>
      </c>
      <c r="D26">
        <v>5.7166666670000001</v>
      </c>
      <c r="E26">
        <v>-1.3432007130000001</v>
      </c>
      <c r="F26">
        <v>0.60800562540000003</v>
      </c>
      <c r="J26">
        <f>D10/4</f>
        <v>0.35833333325</v>
      </c>
      <c r="K26">
        <f>J26-J27</f>
        <v>-0.10833333350000002</v>
      </c>
      <c r="M26">
        <v>1</v>
      </c>
      <c r="N26">
        <f>ABS(K26)</f>
        <v>0.10833333350000002</v>
      </c>
      <c r="O26">
        <f>ABS(K27)</f>
        <v>9.9999999999999978E-2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6.016666667</v>
      </c>
      <c r="E27">
        <v>-1.071552313</v>
      </c>
      <c r="F27">
        <v>0.59818341549999998</v>
      </c>
      <c r="J27">
        <f>D12/4</f>
        <v>0.46666666675000001</v>
      </c>
      <c r="K27">
        <f t="shared" ref="K27:K46" si="6">J27-J28</f>
        <v>-9.9999999999999978E-2</v>
      </c>
      <c r="M27">
        <v>2</v>
      </c>
      <c r="N27">
        <f>ABS(K28)</f>
        <v>0.10416666650000006</v>
      </c>
      <c r="O27">
        <f>ABS(K29)</f>
        <v>0.11666666674999993</v>
      </c>
      <c r="P27" t="s">
        <v>85</v>
      </c>
      <c r="AE27">
        <v>3</v>
      </c>
      <c r="AG27" t="s">
        <v>77</v>
      </c>
      <c r="AH27">
        <f>AH24-((3/2)*AH9)</f>
        <v>17.767411743324899</v>
      </c>
      <c r="AI27">
        <f>AI24</f>
        <v>0.15035460708480294</v>
      </c>
    </row>
    <row r="28" spans="2:35" x14ac:dyDescent="0.25">
      <c r="B28" s="8" t="s">
        <v>54</v>
      </c>
      <c r="C28">
        <v>7</v>
      </c>
      <c r="D28">
        <v>6.483333333</v>
      </c>
      <c r="E28">
        <v>0.98422054280000004</v>
      </c>
      <c r="F28">
        <v>0.58835677360000005</v>
      </c>
      <c r="J28">
        <f>D13/4</f>
        <v>0.56666666674999999</v>
      </c>
      <c r="K28">
        <f t="shared" si="6"/>
        <v>-0.10416666650000006</v>
      </c>
      <c r="M28">
        <v>3</v>
      </c>
      <c r="N28">
        <f>ABS(K30)</f>
        <v>0.10416666674999997</v>
      </c>
      <c r="O28">
        <f>ABS(K31)</f>
        <v>0.10000000000000009</v>
      </c>
      <c r="P28">
        <f>H13</f>
        <v>11</v>
      </c>
      <c r="AG28" t="s">
        <v>78</v>
      </c>
      <c r="AH28">
        <f>AH27/AH24</f>
        <v>0.90801031717370384</v>
      </c>
      <c r="AI28">
        <f>SQRT((AI27/AH24)^2+((AH27*AI24/(AH24^2))^2))</f>
        <v>1.0378945597127927E-2</v>
      </c>
    </row>
    <row r="29" spans="2:35" x14ac:dyDescent="0.25">
      <c r="B29" s="5" t="s">
        <v>55</v>
      </c>
      <c r="C29">
        <v>7</v>
      </c>
      <c r="D29">
        <v>6.5833333329999997</v>
      </c>
      <c r="E29">
        <v>0.71045095420000004</v>
      </c>
      <c r="F29">
        <v>0.59815628870000004</v>
      </c>
      <c r="J29">
        <f>D15/4</f>
        <v>0.67083333325000005</v>
      </c>
      <c r="K29">
        <f t="shared" si="6"/>
        <v>-0.11666666674999993</v>
      </c>
      <c r="M29">
        <v>4</v>
      </c>
      <c r="N29">
        <f>ABS(K32)</f>
        <v>9.5833333249999875E-2</v>
      </c>
      <c r="O29">
        <f>ABS(K33)</f>
        <v>0.10833333325000005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6.8833333330000004</v>
      </c>
      <c r="E30">
        <v>0.97575848030000001</v>
      </c>
      <c r="F30">
        <v>0.58614480530000002</v>
      </c>
      <c r="J30">
        <f>D16/4</f>
        <v>0.78749999999999998</v>
      </c>
      <c r="K30">
        <f t="shared" si="6"/>
        <v>-0.10416666674999997</v>
      </c>
      <c r="M30">
        <v>5</v>
      </c>
      <c r="N30">
        <f>ABS(K34)</f>
        <v>0.10416666675000008</v>
      </c>
      <c r="O30">
        <f>ABS(K35)</f>
        <v>0.10416666674999986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7.3333333329999997</v>
      </c>
      <c r="E31">
        <v>3.0844929849999998</v>
      </c>
      <c r="F31">
        <v>0.58324909960000004</v>
      </c>
      <c r="J31">
        <f>D18/4</f>
        <v>0.89166666674999995</v>
      </c>
      <c r="K31">
        <f t="shared" si="6"/>
        <v>-0.10000000000000009</v>
      </c>
      <c r="M31">
        <v>6</v>
      </c>
      <c r="N31">
        <f>ABS(K36)</f>
        <v>0.10000000000000009</v>
      </c>
      <c r="O31">
        <f>ABS(K37)</f>
        <v>0.11666666650000002</v>
      </c>
      <c r="R31" s="6" t="s">
        <v>17</v>
      </c>
      <c r="S31" s="5">
        <f>SUM(N26:O36)</f>
        <v>2.22499999925</v>
      </c>
      <c r="T31" s="5">
        <f>SQRT((P26^2)*10)</f>
        <v>1.8604085572798249E-2</v>
      </c>
      <c r="V31" s="6" t="s">
        <v>14</v>
      </c>
      <c r="W31" s="5">
        <f>AVERAGE(N26:N36)</f>
        <v>9.9999999954545504E-2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7.4166666670000003</v>
      </c>
      <c r="E32">
        <v>2.770466189</v>
      </c>
      <c r="F32">
        <v>0.58837503619999998</v>
      </c>
      <c r="J32">
        <f>D19/4</f>
        <v>0.99166666675000004</v>
      </c>
      <c r="K32">
        <f t="shared" si="6"/>
        <v>-9.5833333249999875E-2</v>
      </c>
      <c r="M32">
        <v>7</v>
      </c>
      <c r="N32">
        <f>ABS(K38)</f>
        <v>0.10000000000000009</v>
      </c>
      <c r="O32">
        <f>ABS(K39)</f>
        <v>0.11249999999999982</v>
      </c>
      <c r="R32" s="6" t="s">
        <v>19</v>
      </c>
      <c r="S32" s="5">
        <f>H13/S31</f>
        <v>4.9438202263855571</v>
      </c>
      <c r="T32" s="5">
        <f>(H13/(S31^2))*T31</f>
        <v>4.1337193069308137E-2</v>
      </c>
      <c r="V32" s="6" t="s">
        <v>16</v>
      </c>
      <c r="W32" s="5">
        <f>AVERAGE(O26:O35)</f>
        <v>0.11249999997499996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7.7</v>
      </c>
      <c r="E33">
        <v>3.080318691</v>
      </c>
      <c r="F33">
        <v>0.57684014230000002</v>
      </c>
      <c r="J33">
        <f>D21/4</f>
        <v>1.0874999999999999</v>
      </c>
      <c r="K33">
        <f t="shared" si="6"/>
        <v>-0.10833333325000005</v>
      </c>
      <c r="M33">
        <v>8</v>
      </c>
      <c r="N33">
        <f>ABS(K40)</f>
        <v>9.1666666750000125E-2</v>
      </c>
      <c r="O33">
        <f>ABS(K41)</f>
        <v>0.13333333324999974</v>
      </c>
      <c r="P33" s="3"/>
      <c r="Q33" s="3"/>
    </row>
    <row r="34" spans="2:42" x14ac:dyDescent="0.25">
      <c r="B34" s="8" t="s">
        <v>54</v>
      </c>
      <c r="C34">
        <v>9</v>
      </c>
      <c r="D34">
        <v>8.2333333329999991</v>
      </c>
      <c r="E34">
        <v>5.532663168</v>
      </c>
      <c r="F34">
        <v>0.57974217279999996</v>
      </c>
      <c r="J34">
        <f>D22/4</f>
        <v>1.19583333325</v>
      </c>
      <c r="K34">
        <f t="shared" si="6"/>
        <v>-0.10416666675000008</v>
      </c>
      <c r="M34">
        <v>9</v>
      </c>
      <c r="N34">
        <f>ABS(K42)</f>
        <v>9.1666666750000125E-2</v>
      </c>
      <c r="O34">
        <f>ABS(K43)</f>
        <v>0.11666666675000004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8.3333333330000006</v>
      </c>
      <c r="E35">
        <v>5.1995456679999998</v>
      </c>
      <c r="F35">
        <v>0.58466385679999999</v>
      </c>
      <c r="J35">
        <f>D24/4</f>
        <v>1.3</v>
      </c>
      <c r="K35">
        <f t="shared" si="6"/>
        <v>-0.10416666674999986</v>
      </c>
      <c r="M35">
        <v>10</v>
      </c>
      <c r="N35">
        <f>ABS(K44)</f>
        <v>0.10000000000000009</v>
      </c>
      <c r="O35">
        <f>ABS(K45)</f>
        <v>0.11666666650000002</v>
      </c>
      <c r="P35" s="3"/>
      <c r="Q35" s="3"/>
    </row>
    <row r="36" spans="2:42" x14ac:dyDescent="0.25">
      <c r="B36" s="9" t="s">
        <v>56</v>
      </c>
      <c r="C36">
        <v>9</v>
      </c>
      <c r="D36">
        <v>8.6</v>
      </c>
      <c r="E36">
        <v>5.5009134120000001</v>
      </c>
      <c r="F36">
        <v>0.57303818390000005</v>
      </c>
      <c r="J36">
        <f>D25/4</f>
        <v>1.4041666667499999</v>
      </c>
      <c r="K36">
        <f t="shared" si="6"/>
        <v>-0.10000000000000009</v>
      </c>
      <c r="M36">
        <v>11</v>
      </c>
      <c r="N36">
        <f>ABS(K46)</f>
        <v>9.9999999250000027E-2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9.0666666669999998</v>
      </c>
      <c r="E37">
        <v>7.7178512660000003</v>
      </c>
      <c r="F37">
        <v>0.56917872039999995</v>
      </c>
      <c r="J37">
        <f>D27/4</f>
        <v>1.50416666675</v>
      </c>
      <c r="K37">
        <f t="shared" si="6"/>
        <v>-0.11666666650000002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9.15</v>
      </c>
      <c r="E38">
        <v>7.4229832580000004</v>
      </c>
      <c r="F38">
        <v>0.56814534159999996</v>
      </c>
      <c r="J38">
        <f>D28/4</f>
        <v>1.62083333325</v>
      </c>
      <c r="K38">
        <f t="shared" si="6"/>
        <v>-0.10000000000000009</v>
      </c>
      <c r="Q38">
        <f>V15</f>
        <v>-1.6698337345418164</v>
      </c>
      <c r="R38">
        <f t="shared" ref="Q38:R47" si="7">W15</f>
        <v>1.4458086701464453E-2</v>
      </c>
      <c r="S38">
        <f>D13/4-D10/4</f>
        <v>0.2083333335</v>
      </c>
      <c r="T38">
        <f>$P$26</f>
        <v>5.8831284194720748E-3</v>
      </c>
      <c r="V38">
        <f>Q38/S38</f>
        <v>-8.0152019193885575</v>
      </c>
      <c r="W38">
        <f>SQRT(((1/S38)*R38)^2+((Q38/(S38^2))*T38)^2)</f>
        <v>0.23674170175730844</v>
      </c>
      <c r="Y38" s="6" t="s">
        <v>94</v>
      </c>
      <c r="Z38" s="6"/>
      <c r="AA38" s="5">
        <f>AVERAGE(V38:V47)</f>
        <v>-8.9396569534543087</v>
      </c>
      <c r="AB38" s="13">
        <f>SQRT(SUM(W38^2+W39^2+W40^2+W41^2+W42^2+W43^2+W44^2+W45^2+W46^2+W47^2)/(H13^2))</f>
        <v>7.2497461885539419E-2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9.4666666670000001</v>
      </c>
      <c r="E39">
        <v>7.7178512660000003</v>
      </c>
      <c r="F39">
        <v>0.56917872039999995</v>
      </c>
      <c r="J39">
        <f>D30/4</f>
        <v>1.7208333332500001</v>
      </c>
      <c r="K39">
        <f t="shared" si="6"/>
        <v>-0.11249999999999982</v>
      </c>
      <c r="Q39">
        <f t="shared" si="7"/>
        <v>-1.6930907262849892</v>
      </c>
      <c r="R39">
        <f t="shared" si="7"/>
        <v>1.1806043757811645E-2</v>
      </c>
      <c r="S39">
        <f>D16/4-D13/4</f>
        <v>0.22083333324999999</v>
      </c>
      <c r="T39">
        <f t="shared" ref="T39:T47" si="8">$P$26</f>
        <v>5.8831284194720748E-3</v>
      </c>
      <c r="V39">
        <f t="shared" ref="V39:V47" si="9">Q39/S39</f>
        <v>-7.6668259332402631</v>
      </c>
      <c r="W39">
        <f t="shared" ref="W39:W47" si="10">SQRT(((1/S39)*R39)^2+((Q39/(S39^2))*T39)^2)</f>
        <v>0.21112945280522563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9.9333333330000002</v>
      </c>
      <c r="E40">
        <v>10.40783703</v>
      </c>
      <c r="F40">
        <v>0.56825899329999996</v>
      </c>
      <c r="J40">
        <f>D31/4</f>
        <v>1.8333333332499999</v>
      </c>
      <c r="K40">
        <f t="shared" si="6"/>
        <v>-9.1666666750000125E-2</v>
      </c>
      <c r="Q40">
        <f t="shared" si="7"/>
        <v>-1.7757877395892852</v>
      </c>
      <c r="R40">
        <f t="shared" si="7"/>
        <v>9.0873966125450435E-3</v>
      </c>
      <c r="S40">
        <f>D19/4-D16/4</f>
        <v>0.20416666675000006</v>
      </c>
      <c r="T40">
        <f t="shared" si="8"/>
        <v>5.8831284194720748E-3</v>
      </c>
      <c r="V40">
        <f t="shared" si="9"/>
        <v>-8.6977358638259918</v>
      </c>
      <c r="W40">
        <f t="shared" si="10"/>
        <v>0.25454968313708498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10.03333333</v>
      </c>
      <c r="E41">
        <v>10.023788290000001</v>
      </c>
      <c r="F41">
        <v>0.57475719290000005</v>
      </c>
      <c r="J41">
        <f>D33/4</f>
        <v>1.925</v>
      </c>
      <c r="K41">
        <f t="shared" si="6"/>
        <v>-0.13333333324999974</v>
      </c>
      <c r="Q41">
        <f t="shared" si="7"/>
        <v>-1.7952338220193935</v>
      </c>
      <c r="R41">
        <f t="shared" si="7"/>
        <v>6.3077399879061195E-3</v>
      </c>
      <c r="S41">
        <f>D22/4-D19/4</f>
        <v>0.20416666649999993</v>
      </c>
      <c r="T41">
        <f t="shared" si="8"/>
        <v>5.8831284194720748E-3</v>
      </c>
      <c r="V41">
        <f t="shared" si="9"/>
        <v>-8.7929819925790582</v>
      </c>
      <c r="W41">
        <f t="shared" si="10"/>
        <v>0.25524926345846666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10.33333333</v>
      </c>
      <c r="E42">
        <v>10.357200819999999</v>
      </c>
      <c r="F42">
        <v>0.54226004800000005</v>
      </c>
      <c r="J42">
        <f>D34/4</f>
        <v>2.0583333332499998</v>
      </c>
      <c r="K42">
        <f t="shared" si="6"/>
        <v>-9.1666666750000125E-2</v>
      </c>
      <c r="Q42">
        <f t="shared" si="7"/>
        <v>-1.7545598458135281</v>
      </c>
      <c r="R42">
        <f t="shared" si="7"/>
        <v>3.6089617568488444E-3</v>
      </c>
      <c r="S42">
        <f>D25/4-D22/4</f>
        <v>0.20833333349999994</v>
      </c>
      <c r="T42">
        <f t="shared" si="8"/>
        <v>5.8831284194720748E-3</v>
      </c>
      <c r="V42">
        <f t="shared" si="9"/>
        <v>-8.4218872531674283</v>
      </c>
      <c r="W42">
        <f t="shared" si="10"/>
        <v>0.23845587398714388</v>
      </c>
      <c r="Y42" s="14" t="s">
        <v>96</v>
      </c>
      <c r="Z42" s="14"/>
      <c r="AA42" s="12">
        <f>ABS($X$17*100)</f>
        <v>190.09849158173046</v>
      </c>
      <c r="AB42" s="12">
        <f>$Y$17</f>
        <v>8.8177553344302977E-3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2.15</v>
      </c>
      <c r="K43">
        <f t="shared" si="6"/>
        <v>-0.11666666675000004</v>
      </c>
      <c r="Q43">
        <f t="shared" si="7"/>
        <v>-1.8647369016985778</v>
      </c>
      <c r="R43">
        <f t="shared" si="7"/>
        <v>1.5533557884348974E-3</v>
      </c>
      <c r="S43">
        <f>D28/4-D25/4</f>
        <v>0.2166666665000001</v>
      </c>
      <c r="T43">
        <f t="shared" si="8"/>
        <v>5.8831284194720748E-3</v>
      </c>
      <c r="V43">
        <f t="shared" si="9"/>
        <v>-8.6064780144599524</v>
      </c>
      <c r="W43">
        <f t="shared" si="10"/>
        <v>0.23380078759551534</v>
      </c>
      <c r="Y43" s="14" t="s">
        <v>97</v>
      </c>
      <c r="Z43" s="14"/>
      <c r="AA43" s="12">
        <f>ABS($W$31)</f>
        <v>9.9999999954545504E-2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2.2666666667499999</v>
      </c>
      <c r="K44">
        <f t="shared" si="6"/>
        <v>-0.10000000000000009</v>
      </c>
      <c r="Q44">
        <f t="shared" si="7"/>
        <v>-1.8705150867334099</v>
      </c>
      <c r="R44">
        <f t="shared" si="7"/>
        <v>2.9166246045574024E-3</v>
      </c>
      <c r="S44">
        <f>D31/4-D28/4</f>
        <v>0.21249999999999991</v>
      </c>
      <c r="T44">
        <f t="shared" si="8"/>
        <v>5.8831284194720748E-3</v>
      </c>
      <c r="V44">
        <f t="shared" si="9"/>
        <v>-8.8024239375689923</v>
      </c>
      <c r="W44">
        <f t="shared" si="10"/>
        <v>0.24408404199119837</v>
      </c>
      <c r="Y44" s="14" t="s">
        <v>98</v>
      </c>
      <c r="Z44" s="14"/>
      <c r="AA44" s="12">
        <f>ABS($W$32)</f>
        <v>0.11249999997499996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2.36666666675</v>
      </c>
      <c r="K45">
        <f t="shared" si="6"/>
        <v>-0.11666666650000002</v>
      </c>
      <c r="Q45">
        <f t="shared" si="7"/>
        <v>-2.2056292281669254</v>
      </c>
      <c r="R45">
        <f t="shared" si="7"/>
        <v>6.0035486677995032E-3</v>
      </c>
      <c r="S45">
        <f>D34/4-D31/4</f>
        <v>0.22499999999999987</v>
      </c>
      <c r="T45">
        <f t="shared" si="8"/>
        <v>5.8831284194720748E-3</v>
      </c>
      <c r="V45">
        <f t="shared" si="9"/>
        <v>-9.8027965696307859</v>
      </c>
      <c r="W45">
        <f t="shared" si="10"/>
        <v>0.25770112465135431</v>
      </c>
      <c r="Y45" s="14" t="s">
        <v>99</v>
      </c>
      <c r="Z45" s="14"/>
      <c r="AA45" s="5">
        <f>ABS($S$31)</f>
        <v>2.22499999925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 t="shared" ref="J46" si="11">D40/4</f>
        <v>2.4833333332500001</v>
      </c>
      <c r="K46">
        <f t="shared" si="6"/>
        <v>-9.9999999250000027E-2</v>
      </c>
      <c r="Q46">
        <f>V23</f>
        <v>-2.0189042713118361</v>
      </c>
      <c r="R46">
        <f t="shared" si="7"/>
        <v>9.2339022699518165E-3</v>
      </c>
      <c r="S46">
        <f>D37/4-D34/4</f>
        <v>0.20833333350000016</v>
      </c>
      <c r="T46">
        <f t="shared" si="8"/>
        <v>5.8831284194720748E-3</v>
      </c>
      <c r="V46">
        <f t="shared" si="9"/>
        <v>-9.6907404945442135</v>
      </c>
      <c r="W46">
        <f t="shared" si="10"/>
        <v>0.2772230996695017</v>
      </c>
      <c r="Y46" s="14" t="s">
        <v>100</v>
      </c>
      <c r="Z46" s="14"/>
      <c r="AA46" s="5">
        <f>ABS($S$32)</f>
        <v>4.9438202263855571</v>
      </c>
      <c r="AB46" s="5">
        <f>$T$32</f>
        <v>4.1337193069308137E-2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2.5833333325000001</v>
      </c>
      <c r="Q47">
        <f>V24</f>
        <v>-2.3615578020132855</v>
      </c>
      <c r="R47">
        <f t="shared" si="7"/>
        <v>1.2707833181237404E-2</v>
      </c>
      <c r="S47">
        <f>D40/4-D37/4</f>
        <v>0.2166666665000001</v>
      </c>
      <c r="T47">
        <f t="shared" si="8"/>
        <v>5.8831284194720748E-3</v>
      </c>
      <c r="V47">
        <f t="shared" si="9"/>
        <v>-10.899497556137849</v>
      </c>
      <c r="W47">
        <f t="shared" si="10"/>
        <v>0.30170874096760475</v>
      </c>
      <c r="Y47" s="14" t="s">
        <v>92</v>
      </c>
      <c r="Z47" s="14"/>
      <c r="AA47" s="5">
        <f>ABS($AA$38)</f>
        <v>8.9396569534543087</v>
      </c>
      <c r="AB47" s="5">
        <f>$AB$38</f>
        <v>7.2497461885539419E-2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2019-09-04T11:27:31Z</dcterms:modified>
</cp:coreProperties>
</file>