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CE8725C9-1CF0-439E-809A-E467F74E0090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W39" i="1"/>
  <c r="T39" i="1"/>
  <c r="S39" i="1"/>
  <c r="R39" i="1"/>
  <c r="Q39" i="1"/>
  <c r="V39" i="1" s="1"/>
  <c r="T38" i="1"/>
  <c r="S38" i="1"/>
  <c r="W38" i="1" s="1"/>
  <c r="AB38" i="1" s="1"/>
  <c r="AB47" i="1" s="1"/>
  <c r="R38" i="1"/>
  <c r="Q38" i="1"/>
  <c r="V38" i="1" s="1"/>
  <c r="AA38" i="1" s="1"/>
  <c r="AA47" i="1" s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P30" i="1" l="1"/>
  <c r="X32" i="1" s="1"/>
  <c r="AB44" i="1" s="1"/>
  <c r="S32" i="1"/>
  <c r="AA46" i="1" s="1"/>
  <c r="AA45" i="1"/>
  <c r="H13" i="1" l="1"/>
  <c r="K19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T19" i="1"/>
  <c r="T24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I25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V23" i="1"/>
  <c r="U24" i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Q12" i="1"/>
  <c r="T11" i="1" l="1"/>
  <c r="R12" i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<sst xmlns="http://schemas.openxmlformats.org/spreadsheetml/2006/main" count="160" uniqueCount="101">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</sst>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2" sqref="P47:W52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21.79588163</v>
      </c>
      <c r="M3">
        <v>0.01</v>
      </c>
      <c r="N3" t="s">
        <v>38</v>
      </c>
    </row>
    <row r="4" spans="1:35" x14ac:dyDescent="0.25">
      <c r="D4">
        <v>3.3333333329999999E-2</v>
      </c>
      <c r="E4">
        <v>10.90074212</v>
      </c>
      <c r="F4">
        <v>0.48986278</v>
      </c>
      <c r="H4" s="11" t="s">
        <v>7</v>
      </c>
      <c r="I4" s="11"/>
      <c r="J4" s="11"/>
      <c r="K4" s="11"/>
      <c r="L4">
        <f>AA20</f>
        <v>14.806641565012276</v>
      </c>
      <c r="M4">
        <f>AB20</f>
        <v>0.10291402529452047</v>
      </c>
      <c r="P4" t="s">
        <v>13</v>
      </c>
    </row>
    <row r="5" spans="1:35" x14ac:dyDescent="0.25">
      <c r="D5">
        <v>0.05</v>
      </c>
      <c r="E5">
        <v>-10.89513951</v>
      </c>
      <c r="F5">
        <v>0.43025959940000003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21.79588163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1.566666667</v>
      </c>
      <c r="E10">
        <v>-10.75149015</v>
      </c>
      <c r="F10">
        <v>0.4798471735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10.897940815</v>
      </c>
      <c r="AB10">
        <f>AB9</f>
        <v>0.01</v>
      </c>
      <c r="AE10" t="s">
        <v>65</v>
      </c>
      <c r="AH10">
        <f>L3</f>
        <v>21.79588163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1.6666666670000001</v>
      </c>
      <c r="E11">
        <v>-11.051910039999999</v>
      </c>
      <c r="F11">
        <v>0.48547558790000001</v>
      </c>
      <c r="G11" t="s">
        <v>57</v>
      </c>
      <c r="H11">
        <f>M3</f>
        <v>0.01</v>
      </c>
      <c r="K11">
        <f>ABS(E11-E14)</f>
        <v>1.9923761999999989</v>
      </c>
      <c r="L11">
        <f>SQRT((H11^2)+(H11^2))</f>
        <v>1.4142135623730951E-2</v>
      </c>
      <c r="N11">
        <f>($L$4-$L$5)*(E11/$L$4)</f>
        <v>-10.596596450162693</v>
      </c>
      <c r="O11">
        <f>SQRT(((E11/$L$4)*$M$4)^2+((E11/$L$4)*$M$5)^2+(($L$4-$L$5)*$H$11)^2+(((($L$5-$L$4)*E11)/($L$4^2))*$M$4)^2)</f>
        <v>0.17742568518871379</v>
      </c>
      <c r="Q11">
        <f>N11-N12</f>
        <v>-1.9102948261338373</v>
      </c>
      <c r="R11">
        <f>SQRT((O11^2)+(O12^2))</f>
        <v>0.24340182349024497</v>
      </c>
      <c r="T11" s="5">
        <f>ABS(AVERAGE(Q11:Q20))</f>
        <v>2.2550891921497733</v>
      </c>
      <c r="U11" s="5">
        <f>SQRT(((R11^2)+(R12^2)+(R13^2)+(R14^2)+(R15^2)+(R16^2)+(R17^2)+(R18^2)+(R19^2)+(R20^2))/($H$13-1))</f>
        <v>0.21813955548920488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2.016666667</v>
      </c>
      <c r="E12">
        <v>-10.79843662</v>
      </c>
      <c r="F12">
        <v>0.48197333580000001</v>
      </c>
      <c r="G12" t="s">
        <v>58</v>
      </c>
      <c r="H12">
        <f>L6</f>
        <v>4.1599999999999996E-3</v>
      </c>
      <c r="K12">
        <f>ABS(E14-E17)</f>
        <v>2.013508173</v>
      </c>
      <c r="L12" s="1"/>
      <c r="N12">
        <f>($L$4-$L$5)*(E14/$L$4)</f>
        <v>-8.6863016240288555</v>
      </c>
      <c r="O12">
        <f>SQRT(((E14/$L$4)*$M$4)^2+((E14/$L$4)*$M$5)^2+(($L$4-$L$5)*$H$11)^2+(((($L$5-$L$4)*E14)/($L$4^2))*$M$4)^2)</f>
        <v>0.16662705036605491</v>
      </c>
      <c r="Q12">
        <f t="shared" ref="Q12:Q19" si="0">N12-N13</f>
        <v>-1.9305562098463636</v>
      </c>
      <c r="R12">
        <f t="shared" ref="R12:R19" si="1">SQRT((O12^2)+(O13^2))</f>
        <v>0.22917748691961004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2.516666667</v>
      </c>
      <c r="E13">
        <v>-8.7989980449999994</v>
      </c>
      <c r="F13">
        <v>0.49371807400000001</v>
      </c>
      <c r="G13" t="s">
        <v>39</v>
      </c>
      <c r="H13" s="4">
        <f>C39</f>
        <v>10</v>
      </c>
      <c r="K13">
        <f>ABS(E17-E20)</f>
        <v>2.1753802780000004</v>
      </c>
      <c r="L13" s="1"/>
      <c r="N13">
        <f>($L$4-$L$5)*(E17/$L$4)</f>
        <v>-6.755745414182492</v>
      </c>
      <c r="O13">
        <f>SQRT(((E17/$L$4)*$M$4)^2+((E17/$L$4)*$M$5)^2+(($L$4-$L$5)*$H$11)^2+(((($L$5-$L$4)*E17)/($L$4^2))*$M$4)^2)</f>
        <v>0.15734594560107432</v>
      </c>
      <c r="Q13">
        <f t="shared" si="0"/>
        <v>-2.0857595518040197</v>
      </c>
      <c r="R13">
        <f t="shared" si="1"/>
        <v>0.21705265088101064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2.6166666670000001</v>
      </c>
      <c r="E14">
        <v>-9.0595338400000003</v>
      </c>
      <c r="F14">
        <v>0.5018807784</v>
      </c>
      <c r="K14">
        <f>ABS(E20-E23)</f>
        <v>2.201150647</v>
      </c>
      <c r="L14" s="1"/>
      <c r="N14">
        <f>($L$4-$L$5)*(E20/$L$4)</f>
        <v>-4.6699858623784722</v>
      </c>
      <c r="O14">
        <f>SQRT(((E20/$L$4)*$M$4)^2+((E20/$L$4)*$M$5)^2+(($L$4-$L$5)*$H$11)^2+(((($L$5-$L$4)*E20)/($L$4^2))*$M$4)^2)</f>
        <v>0.14951289796327824</v>
      </c>
      <c r="Q14">
        <f t="shared" si="0"/>
        <v>-2.1104682401372061</v>
      </c>
      <c r="R14">
        <f t="shared" si="1"/>
        <v>0.20777227966451786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0.89794081500000011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2.9166666669999999</v>
      </c>
      <c r="E15">
        <v>-8.822421641</v>
      </c>
      <c r="F15">
        <v>0.48422068190000001</v>
      </c>
      <c r="K15">
        <f>ABS(E26-E23)</f>
        <v>2.2458937373999999</v>
      </c>
      <c r="L15" s="1"/>
      <c r="N15">
        <f>($L$4-$L$5)*(E23/$L$4)</f>
        <v>-2.5595176222412661</v>
      </c>
      <c r="O15">
        <f>SQRT(((E23/$L$4)*$M$4)^2+((E23/$L$4)*$M$5)^2+(($L$4-$L$5)*$H$11)^2+(((($L$5-$L$4)*E23)/($L$4^2))*$M$4)^2)</f>
        <v>0.14427478483648129</v>
      </c>
      <c r="Q15">
        <f t="shared" si="0"/>
        <v>-2.1533680168442144</v>
      </c>
      <c r="R15">
        <f t="shared" si="1"/>
        <v>0.20245077033721756</v>
      </c>
      <c r="T15">
        <f>E11*$AH$28</f>
        <v>-10.354575352663764</v>
      </c>
      <c r="U15">
        <f>(SQRT(($M$3/E11)^2+($AI$28/$AH$28^2)))/100*T15</f>
        <v>-1.3819408406054806E-2</v>
      </c>
      <c r="V15">
        <f>T15-T16</f>
        <v>-1.866664623498318</v>
      </c>
      <c r="W15">
        <f>SQRT(U15^2+U16^2)</f>
        <v>1.7869115888619214E-2</v>
      </c>
      <c r="Z15" t="s">
        <v>26</v>
      </c>
      <c r="AA15">
        <f>AA14/AA13</f>
        <v>0.73601706147540991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3.4666666670000001</v>
      </c>
      <c r="E16">
        <v>-6.7855560539999997</v>
      </c>
      <c r="F16">
        <v>0.52195639790000004</v>
      </c>
      <c r="K16">
        <f>ABS(E29-E26)</f>
        <v>2.3656121926</v>
      </c>
      <c r="L16" s="1"/>
      <c r="N16">
        <f>($L$4-$L$5)*(E26/$L$4)</f>
        <v>-0.40614960539705147</v>
      </c>
      <c r="O16">
        <f>SQRT(((E26/$L$4)*$M$4)^2+((E26/$L$4)*$M$5)^2+(($L$4-$L$5)*$H$11)^2+(((($L$5-$L$4)*E26)/($L$4^2))*$M$4)^2)</f>
        <v>0.14202500086435432</v>
      </c>
      <c r="Q16">
        <f t="shared" si="0"/>
        <v>-2.2681543436239142</v>
      </c>
      <c r="R16">
        <f t="shared" si="1"/>
        <v>0.20168106914879444</v>
      </c>
      <c r="T16">
        <f>E14*$AH$28</f>
        <v>-8.4879107291654456</v>
      </c>
      <c r="U16">
        <f>(SQRT(($M$3/E14)^2+($AI$28/$AH$28^2)))/100*T16</f>
        <v>-1.1328250259751744E-2</v>
      </c>
      <c r="V16">
        <f t="shared" ref="V16:V23" si="2">T16-T17</f>
        <v>-1.8864632470834746</v>
      </c>
      <c r="W16">
        <f t="shared" ref="W16:W23" si="3">SQRT(U16^2+U17^2)</f>
        <v>1.4351232151320739E-2</v>
      </c>
      <c r="X16" s="6" t="s">
        <v>83</v>
      </c>
      <c r="Y16" s="6" t="s">
        <v>84</v>
      </c>
      <c r="Z16" t="s">
        <v>27</v>
      </c>
      <c r="AA16">
        <f>ATAN(AA14/AA13)</f>
        <v>0.63449180150083395</v>
      </c>
      <c r="AB16">
        <f>(ABS(1/(1+AA15)))*AB15</f>
        <v>4.7215672549376694E-3</v>
      </c>
      <c r="AG16" t="s">
        <v>69</v>
      </c>
      <c r="AH16">
        <f>AH10/2</f>
        <v>10.897940815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3.5666666669999998</v>
      </c>
      <c r="E17">
        <v>-7.0460256670000003</v>
      </c>
      <c r="F17">
        <v>0.51603847130000002</v>
      </c>
      <c r="K17">
        <f>ABS(E32-E29)</f>
        <v>2.6260707750000001</v>
      </c>
      <c r="L17" s="1"/>
      <c r="N17">
        <f>($L$4-$L$5)*(E29/$L$4)</f>
        <v>1.862004738226863</v>
      </c>
      <c r="O17">
        <f>SQRT(((E29/$L$4)*$M$4)^2+((E29/$L$4)*$M$5)^2+(($L$4-$L$5)*$H$11)^2+(((($L$5-$L$4)*E29)/($L$4^2))*$M$4)^2)</f>
        <v>0.14319271204387796</v>
      </c>
      <c r="Q17">
        <f t="shared" si="0"/>
        <v>-2.5178826240464942</v>
      </c>
      <c r="R17">
        <f t="shared" si="1"/>
        <v>0.20638184229211098</v>
      </c>
      <c r="T17">
        <f>E17*$AH$28</f>
        <v>-6.6014474820819711</v>
      </c>
      <c r="U17">
        <f>(SQRT(($M$3/E17)^2+($AI$28/$AH$28^2)))/100*T17</f>
        <v>-8.8107099778358747E-3</v>
      </c>
      <c r="V17">
        <f t="shared" si="2"/>
        <v>-2.0381218203663236</v>
      </c>
      <c r="W17">
        <f t="shared" si="3"/>
        <v>1.0711088951935748E-2</v>
      </c>
      <c r="X17" s="5">
        <f>ABS(AVERAGE(V15:V24))</f>
        <v>2.2035840542681009</v>
      </c>
      <c r="Y17" s="5">
        <f>SQRT(((W15^2)+(W16^2)+(W17^2)+(W18^2)+(W19^2)+(W20^2)+(W21^2)+(W22^2)+(W23^2)+(W24^2))/($H$13-1))</f>
        <v>1.1077151555521051E-2</v>
      </c>
      <c r="Z17" t="s">
        <v>28</v>
      </c>
      <c r="AA17">
        <f>SQRT((AA14^2)+(AA13^2))</f>
        <v>1.5148259659917587</v>
      </c>
      <c r="AB17">
        <f>SQRT(((ABS(AA13*(AA13^2+AA14^2)))*AB13)^2+((ABS(AA14*(AA13^2+AA14^2)))*AB14)^2)</f>
        <v>2.0605027294202896E-2</v>
      </c>
      <c r="AG17" t="s">
        <v>70</v>
      </c>
      <c r="AH17">
        <f>(AH16)-AH15</f>
        <v>0.89794081500000011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3.8833333329999999</v>
      </c>
      <c r="E18">
        <v>-6.7855450230000001</v>
      </c>
      <c r="F18">
        <v>0.51960962600000005</v>
      </c>
      <c r="K18">
        <f>ABS(E35-E32)</f>
        <v>2.7457451089999996</v>
      </c>
      <c r="N18">
        <f>($L$4-$L$5)*(E32/$L$4)</f>
        <v>4.3798873622733572</v>
      </c>
      <c r="O18">
        <f>SQRT(((E32/$L$4)*$M$4)^2+((E32/$L$4)*$M$5)^2+(($L$4-$L$5)*$H$11)^2+(((($L$5-$L$4)*E32)/($L$4^2))*$M$4)^2)</f>
        <v>0.14862473564452458</v>
      </c>
      <c r="Q18">
        <f t="shared" si="0"/>
        <v>-2.6326266473194151</v>
      </c>
      <c r="R18">
        <f t="shared" si="1"/>
        <v>0.21726395567102572</v>
      </c>
      <c r="T18">
        <f>E20*$AH$28</f>
        <v>-4.5633256617156475</v>
      </c>
      <c r="U18">
        <f>(SQRT(($M$3/E20)^2+($AI$28/$AH$28^2)))/100*T18</f>
        <v>-6.0908797576986681E-3</v>
      </c>
      <c r="V18">
        <f t="shared" si="2"/>
        <v>-2.0622661743024913</v>
      </c>
      <c r="W18">
        <f t="shared" si="3"/>
        <v>6.9461544490452571E-3</v>
      </c>
      <c r="Z18" t="s">
        <v>29</v>
      </c>
      <c r="AA18">
        <f>AA17/AA14</f>
        <v>1.686999789615041</v>
      </c>
      <c r="AB18">
        <f>(((AB17/AA17)*100+(AB14/AA14)*100)/100)*AA18</f>
        <v>4.1734404500093143E-2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4.4333333330000002</v>
      </c>
      <c r="E19">
        <v>-4.5796346510000001</v>
      </c>
      <c r="F19">
        <v>0.54171213360000003</v>
      </c>
      <c r="K19">
        <f>ABS(E38-E35)</f>
        <v>2.8021338180000006</v>
      </c>
      <c r="N19">
        <f>($L$4-$L$5)*(E35/$L$4)</f>
        <v>7.0125140095927723</v>
      </c>
      <c r="O19">
        <f>SQRT(((E35/$L$4)*$M$4)^2+((E35/$L$4)*$M$5)^2+(($L$4-$L$5)*$H$11)^2+(((($L$5-$L$4)*E35)/($L$4^2))*$M$4)^2)</f>
        <v>0.15847496454776891</v>
      </c>
      <c r="Q19">
        <f t="shared" si="0"/>
        <v>-2.6866922695924913</v>
      </c>
      <c r="R19">
        <f t="shared" si="1"/>
        <v>0.23400254284041744</v>
      </c>
      <c r="T19">
        <f>E23*$AH$28</f>
        <v>-2.5010594874131562</v>
      </c>
      <c r="U19">
        <f>(SQRT(($M$3/E23)^2+($AI$28/$AH$28^2)))/100*T19</f>
        <v>-3.3391983180469874E-3</v>
      </c>
      <c r="V19">
        <f t="shared" si="2"/>
        <v>-2.1041861410214615</v>
      </c>
      <c r="W19">
        <f t="shared" si="3"/>
        <v>3.3822426742830098E-3</v>
      </c>
      <c r="Z19" t="s">
        <v>30</v>
      </c>
      <c r="AA19">
        <f>1/AA15</f>
        <v>1.3586641565012276</v>
      </c>
      <c r="AB19">
        <f>AB15</f>
        <v>8.1967213114754103E-3</v>
      </c>
      <c r="AG19" t="s">
        <v>72</v>
      </c>
      <c r="AH19">
        <f>AH17/AH18</f>
        <v>0.37414200625000005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4.5333333329999999</v>
      </c>
      <c r="E20">
        <v>-4.8706453889999999</v>
      </c>
      <c r="F20">
        <v>0.54269112630000005</v>
      </c>
      <c r="N20">
        <f>($L$4-$L$5)*(E38/$L$4)</f>
        <v>9.6992062791852636</v>
      </c>
      <c r="O20">
        <f>SQRT(((E38/$L$4)*$M$4)^2+((E38/$L$4)*$M$5)^2+(($L$4-$L$5)*$H$11)^2+(((($L$5-$L$4)*E38)/($L$4^2))*$M$4)^2)</f>
        <v>0.17217106512815908</v>
      </c>
      <c r="T20">
        <f>E26*$AH$28</f>
        <v>-0.3968733463916948</v>
      </c>
      <c r="U20">
        <f>(SQRT(($M$3/E26)^2+($AI$28/$AH$28^2)))/100*T20</f>
        <v>-5.3788483943429364E-4</v>
      </c>
      <c r="V20">
        <f t="shared" si="2"/>
        <v>-2.2163508040513187</v>
      </c>
      <c r="W20">
        <f t="shared" si="3"/>
        <v>2.4888769617296695E-3</v>
      </c>
      <c r="Z20" t="s">
        <v>31</v>
      </c>
      <c r="AA20">
        <f>AA10*AA19</f>
        <v>14.806641565012276</v>
      </c>
      <c r="AB20">
        <f>(((AB10/AA10)*100+(AB19/AA19)*100)/100)*AA20</f>
        <v>0.10291402529452047</v>
      </c>
      <c r="AG20" t="s">
        <v>73</v>
      </c>
      <c r="AH20">
        <f>ATAN(AH19)</f>
        <v>0.35801824446952302</v>
      </c>
      <c r="AI20">
        <f>(ABS(1/(1+AH19)))*AI19</f>
        <v>3.0321951062666354E-3</v>
      </c>
    </row>
    <row r="21" spans="2:35" x14ac:dyDescent="0.25">
      <c r="B21" s="9" t="s">
        <v>56</v>
      </c>
      <c r="C21">
        <v>4</v>
      </c>
      <c r="D21">
        <v>4.8166666669999998</v>
      </c>
      <c r="E21">
        <v>-4.6148362279999997</v>
      </c>
      <c r="F21">
        <v>0.54154667639999998</v>
      </c>
      <c r="T21">
        <f>E29*$AH$28</f>
        <v>1.819477457659624</v>
      </c>
      <c r="U21">
        <f>(SQRT(($M$3/E29)^2+($AI$28/$AH$28^2)))/100*T21</f>
        <v>2.430059347039791E-3</v>
      </c>
      <c r="V21">
        <f t="shared" si="2"/>
        <v>-2.4603754122817332</v>
      </c>
      <c r="W21">
        <f t="shared" si="3"/>
        <v>6.2079851845457806E-3</v>
      </c>
      <c r="Z21" t="s">
        <v>32</v>
      </c>
      <c r="AA21">
        <f>AA10*AA18</f>
        <v>18.38482386214217</v>
      </c>
      <c r="AB21">
        <f>(((AB10/AA10)*100+(AB18/AA18)*100)/100)*AA21</f>
        <v>0.4716890680874351</v>
      </c>
    </row>
    <row r="22" spans="2:35" x14ac:dyDescent="0.25">
      <c r="B22" s="8" t="s">
        <v>54</v>
      </c>
      <c r="C22">
        <v>5</v>
      </c>
      <c r="D22">
        <v>5.4</v>
      </c>
      <c r="E22">
        <v>-2.385447106</v>
      </c>
      <c r="F22">
        <v>0.56141271690000005</v>
      </c>
      <c r="T22">
        <f>E32*$AH$28</f>
        <v>4.2798528699413572</v>
      </c>
      <c r="U22">
        <f>(SQRT(($M$3/E32)^2+($AI$28/$AH$28^2)))/100*T22</f>
        <v>5.7126081277647997E-3</v>
      </c>
      <c r="V22">
        <f t="shared" si="2"/>
        <v>-2.5724987379962858</v>
      </c>
      <c r="W22">
        <f t="shared" si="3"/>
        <v>1.0783083570086059E-2</v>
      </c>
      <c r="AE22">
        <v>2</v>
      </c>
      <c r="AG22" t="s">
        <v>74</v>
      </c>
      <c r="AH22">
        <f>AH18/AH17</f>
        <v>2.6727819472155296</v>
      </c>
      <c r="AI22">
        <f>SQRT((AI17*(AH18/(AH17^2)))^2)</f>
        <v>2.9765680572338492E-2</v>
      </c>
    </row>
    <row r="23" spans="2:35" x14ac:dyDescent="0.25">
      <c r="B23" s="5" t="s">
        <v>55</v>
      </c>
      <c r="C23">
        <v>5</v>
      </c>
      <c r="D23">
        <v>5.516666667</v>
      </c>
      <c r="E23">
        <v>-2.6694947419999999</v>
      </c>
      <c r="F23">
        <v>0.57885220380000002</v>
      </c>
      <c r="T23">
        <f>E35*$AH$28</f>
        <v>6.852351607937643</v>
      </c>
      <c r="U23">
        <f>(SQRT(($M$3/E35)^2+($AI$28/$AH$28^2)))/100*T23</f>
        <v>9.1455453450330366E-3</v>
      </c>
      <c r="V23">
        <f t="shared" si="2"/>
        <v>-2.6253295278115028</v>
      </c>
      <c r="W23">
        <f t="shared" si="3"/>
        <v>1.5609031962879549E-2</v>
      </c>
      <c r="AA23" t="s">
        <v>11</v>
      </c>
      <c r="AB23" t="s">
        <v>4</v>
      </c>
      <c r="AG23" t="s">
        <v>31</v>
      </c>
      <c r="AH23">
        <f>AH22*AH16</f>
        <v>29.127819472155295</v>
      </c>
      <c r="AI23">
        <f>((SQRT((((AI19/AH19)*100)^2)+(((AI16/AH16)*100)^2)))/100)*AH23</f>
        <v>0.3254838880758727</v>
      </c>
    </row>
    <row r="24" spans="2:35" x14ac:dyDescent="0.25">
      <c r="B24" s="9" t="s">
        <v>56</v>
      </c>
      <c r="C24">
        <v>5</v>
      </c>
      <c r="D24">
        <v>5.7833333329999999</v>
      </c>
      <c r="E24">
        <v>-2.3971809660000001</v>
      </c>
      <c r="F24">
        <v>0.56135756449999996</v>
      </c>
      <c r="T24">
        <f>E38*$AH$28</f>
        <v>9.4776811357491457</v>
      </c>
      <c r="U24">
        <f>(SQRT(($M$3/E38)^2+($AI$28/$AH$28^2)))/100*T24</f>
        <v>1.2649145392481659E-2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28.527819472155294</v>
      </c>
      <c r="AI24">
        <f>AI23</f>
        <v>0.3254838880758727</v>
      </c>
    </row>
    <row r="25" spans="2:35" x14ac:dyDescent="0.25">
      <c r="B25" s="8" t="s">
        <v>54</v>
      </c>
      <c r="C25">
        <v>6</v>
      </c>
      <c r="D25">
        <v>6.35</v>
      </c>
      <c r="E25">
        <v>-0.13490394689999999</v>
      </c>
      <c r="F25">
        <v>0.57433771609999995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14.196641565012277</v>
      </c>
      <c r="AB25">
        <f>SQRT((AB20^2)+(AB24^2))</f>
        <v>0.10291402529452047</v>
      </c>
      <c r="AG25" t="s">
        <v>76</v>
      </c>
      <c r="AH25">
        <f>AH22*AH24</f>
        <v>76.248640878600327</v>
      </c>
      <c r="AI25">
        <f>((SQRT((((AI22/AH22)*100)^2)+(((AI24/AH24)*100)^2)))/100)*AH25</f>
        <v>1.2156743976568933</v>
      </c>
    </row>
    <row r="26" spans="2:35" x14ac:dyDescent="0.25">
      <c r="B26" s="5" t="s">
        <v>55</v>
      </c>
      <c r="C26">
        <v>6</v>
      </c>
      <c r="D26">
        <v>6.45</v>
      </c>
      <c r="E26">
        <v>-0.4236010046</v>
      </c>
      <c r="F26">
        <v>0.58236805479999998</v>
      </c>
      <c r="J26">
        <f>D10/4</f>
        <v>0.39166666675</v>
      </c>
      <c r="K26">
        <f>J26-J27</f>
        <v>-0.11249999999999999</v>
      </c>
      <c r="M26">
        <v>1</v>
      </c>
      <c r="N26">
        <f>ABS(K26)</f>
        <v>0.11249999999999999</v>
      </c>
      <c r="O26">
        <f>ABS(K27)</f>
        <v>0.125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6.7166666670000001</v>
      </c>
      <c r="E27">
        <v>-0.14897354739999999</v>
      </c>
      <c r="F27">
        <v>0.57192476140000004</v>
      </c>
      <c r="J27">
        <f>D12/4</f>
        <v>0.50416666674999999</v>
      </c>
      <c r="K27">
        <f t="shared" ref="K27:K44" si="4">J27-J28</f>
        <v>-0.125</v>
      </c>
      <c r="M27">
        <v>2</v>
      </c>
      <c r="N27">
        <f>ABS(K28)</f>
        <v>9.9999999999999978E-2</v>
      </c>
      <c r="O27">
        <f>ABS(K29)</f>
        <v>0.13750000000000007</v>
      </c>
      <c r="P27" t="s">
        <v>85</v>
      </c>
      <c r="AE27">
        <v>3</v>
      </c>
      <c r="AG27" t="s">
        <v>77</v>
      </c>
      <c r="AH27">
        <f>AH24-((3/2)*AH9)</f>
        <v>26.727819472155293</v>
      </c>
      <c r="AI27">
        <f>AI24</f>
        <v>0.3254838880758727</v>
      </c>
    </row>
    <row r="28" spans="2:35" x14ac:dyDescent="0.25">
      <c r="B28" s="8" t="s">
        <v>54</v>
      </c>
      <c r="C28">
        <v>7</v>
      </c>
      <c r="D28">
        <v>7.2833333329999999</v>
      </c>
      <c r="E28">
        <v>2.2260367630000002</v>
      </c>
      <c r="F28">
        <v>0.56666020120000005</v>
      </c>
      <c r="J28">
        <f>D13/4</f>
        <v>0.62916666674999999</v>
      </c>
      <c r="K28">
        <f t="shared" si="4"/>
        <v>-9.9999999999999978E-2</v>
      </c>
      <c r="M28">
        <v>3</v>
      </c>
      <c r="N28">
        <f>ABS(K30)</f>
        <v>0.10416666649999995</v>
      </c>
      <c r="O28">
        <f>ABS(K31)</f>
        <v>0.13750000000000007</v>
      </c>
      <c r="P28">
        <f>H13</f>
        <v>10</v>
      </c>
      <c r="AG28" t="s">
        <v>78</v>
      </c>
      <c r="AH28">
        <f>AH27/AH24</f>
        <v>0.93690369494391612</v>
      </c>
      <c r="AI28">
        <f>SQRT((AI27/AH24)^2+((AH27*AI24/(AH24^2))^2))</f>
        <v>1.5634509440367612E-2</v>
      </c>
    </row>
    <row r="29" spans="2:35" x14ac:dyDescent="0.25">
      <c r="B29" s="5" t="s">
        <v>55</v>
      </c>
      <c r="C29">
        <v>7</v>
      </c>
      <c r="D29">
        <v>7.4</v>
      </c>
      <c r="E29">
        <v>1.9420111879999999</v>
      </c>
      <c r="F29">
        <v>0.57940614450000005</v>
      </c>
      <c r="J29">
        <f>D15/4</f>
        <v>0.72916666674999997</v>
      </c>
      <c r="K29">
        <f t="shared" si="4"/>
        <v>-0.13750000000000007</v>
      </c>
      <c r="M29">
        <v>4</v>
      </c>
      <c r="N29">
        <f>ABS(K32)</f>
        <v>9.5833333499999895E-2</v>
      </c>
      <c r="O29">
        <f>ABS(K33)</f>
        <v>0.14583333325000014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7.7</v>
      </c>
      <c r="E30">
        <v>2.2190295390000001</v>
      </c>
      <c r="F30">
        <v>0.55958679430000002</v>
      </c>
      <c r="J30">
        <f>D16/4</f>
        <v>0.86666666675000004</v>
      </c>
      <c r="K30">
        <f t="shared" si="4"/>
        <v>-0.10416666649999995</v>
      </c>
      <c r="M30">
        <v>5</v>
      </c>
      <c r="N30">
        <f>ABS(K34)</f>
        <v>9.5833333249999875E-2</v>
      </c>
      <c r="O30">
        <f>ABS(K35)</f>
        <v>0.14166666674999995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8.2666666670000009</v>
      </c>
      <c r="E31">
        <v>4.8920026590000001</v>
      </c>
      <c r="F31">
        <v>0.57215050759999997</v>
      </c>
      <c r="J31">
        <f>D18/4</f>
        <v>0.97083333324999999</v>
      </c>
      <c r="K31">
        <f t="shared" si="4"/>
        <v>-0.13750000000000007</v>
      </c>
      <c r="M31">
        <v>6</v>
      </c>
      <c r="N31">
        <f>ABS(K36)</f>
        <v>9.1666666750000125E-2</v>
      </c>
      <c r="O31">
        <f>ABS(K37)</f>
        <v>0.14166666649999993</v>
      </c>
      <c r="R31" s="6" t="s">
        <v>17</v>
      </c>
      <c r="S31" s="5">
        <f>SUM(N26:O36)</f>
        <v>2.25833333325</v>
      </c>
      <c r="T31" s="5">
        <f>SQRT((P26^2)*10)</f>
        <v>1.8604085572798249E-2</v>
      </c>
      <c r="V31" s="6" t="s">
        <v>14</v>
      </c>
      <c r="W31" s="5">
        <f>AVERAGE(N26:N36)</f>
        <v>0.10124999997499998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8.3833333329999995</v>
      </c>
      <c r="E32">
        <v>4.568081963</v>
      </c>
      <c r="F32">
        <v>0.58470893280000003</v>
      </c>
      <c r="J32">
        <f>D19/4</f>
        <v>1.1083333332500001</v>
      </c>
      <c r="K32">
        <f t="shared" si="4"/>
        <v>-9.5833333499999895E-2</v>
      </c>
      <c r="M32">
        <v>7</v>
      </c>
      <c r="N32">
        <f>ABS(K38)</f>
        <v>0.10416666675000008</v>
      </c>
      <c r="O32">
        <f>ABS(K39)</f>
        <v>0.14166666675000017</v>
      </c>
      <c r="R32" s="6" t="s">
        <v>19</v>
      </c>
      <c r="S32" s="5">
        <f>H13/S31</f>
        <v>4.4280442806062013</v>
      </c>
      <c r="T32" s="5">
        <f>(H13/(S31^2))*T31</f>
        <v>3.6478102458853488E-2</v>
      </c>
      <c r="V32" s="6" t="s">
        <v>16</v>
      </c>
      <c r="W32" s="5">
        <f>AVERAGE(O26:O35)</f>
        <v>0.13842592594444447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8.6333333329999995</v>
      </c>
      <c r="E33">
        <v>4.8872980850000003</v>
      </c>
      <c r="F33">
        <v>0.57447521840000004</v>
      </c>
      <c r="J33">
        <f>D21/4</f>
        <v>1.2041666667499999</v>
      </c>
      <c r="K33">
        <f t="shared" si="4"/>
        <v>-0.14583333325000014</v>
      </c>
      <c r="M33">
        <v>8</v>
      </c>
      <c r="N33">
        <f>ABS(K40)</f>
        <v>9.1666666499999661E-2</v>
      </c>
      <c r="O33">
        <f>ABS(K41)</f>
        <v>0.13333333349999998</v>
      </c>
      <c r="P33" s="3"/>
      <c r="Q33" s="3"/>
    </row>
    <row r="34" spans="2:42" x14ac:dyDescent="0.25">
      <c r="B34" s="8" t="s">
        <v>54</v>
      </c>
      <c r="C34">
        <v>9</v>
      </c>
      <c r="D34">
        <v>9.1666666669999994</v>
      </c>
      <c r="E34">
        <v>7.5885207120000002</v>
      </c>
      <c r="F34">
        <v>0.56839712269999998</v>
      </c>
      <c r="J34">
        <f>D22/4</f>
        <v>1.35</v>
      </c>
      <c r="K34">
        <f t="shared" si="4"/>
        <v>-9.5833333249999875E-2</v>
      </c>
      <c r="M34">
        <v>9</v>
      </c>
      <c r="N34">
        <f>ABS(K42)</f>
        <v>0.11666666650000002</v>
      </c>
      <c r="O34">
        <f>ABS(K43)</f>
        <v>0.14166666674999995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9.3166666669999998</v>
      </c>
      <c r="E35">
        <v>7.3138270719999996</v>
      </c>
      <c r="F35">
        <v>0.59292104710000004</v>
      </c>
      <c r="J35">
        <f>D24/4</f>
        <v>1.44583333325</v>
      </c>
      <c r="K35">
        <f t="shared" si="4"/>
        <v>-0.14166666674999995</v>
      </c>
      <c r="M35">
        <v>10</v>
      </c>
      <c r="N35">
        <f>ABS(K44)</f>
        <v>0.10000000000000009</v>
      </c>
      <c r="P35" s="3"/>
      <c r="Q35" s="3"/>
    </row>
    <row r="36" spans="2:42" x14ac:dyDescent="0.25">
      <c r="B36" s="9" t="s">
        <v>56</v>
      </c>
      <c r="C36">
        <v>9</v>
      </c>
      <c r="D36">
        <v>9.6333333329999995</v>
      </c>
      <c r="E36">
        <v>7.6119112170000003</v>
      </c>
      <c r="F36">
        <v>0.58493483040000005</v>
      </c>
      <c r="J36">
        <f>D25/4</f>
        <v>1.5874999999999999</v>
      </c>
      <c r="K36">
        <f t="shared" si="4"/>
        <v>-9.1666666750000125E-2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10.199999999999999</v>
      </c>
      <c r="E37">
        <v>10.414033999999999</v>
      </c>
      <c r="F37">
        <v>0.58167781699999999</v>
      </c>
      <c r="J37">
        <f>D27/4</f>
        <v>1.67916666675</v>
      </c>
      <c r="K37">
        <f t="shared" si="4"/>
        <v>-0.14166666649999993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10.3</v>
      </c>
      <c r="E38">
        <v>10.11596089</v>
      </c>
      <c r="F38">
        <v>0.5873172619</v>
      </c>
      <c r="J38">
        <f>D28/4</f>
        <v>1.82083333325</v>
      </c>
      <c r="K38">
        <f t="shared" si="4"/>
        <v>-0.10416666675000008</v>
      </c>
      <c r="Q38">
        <f>V15</f>
        <v>-1.866664623498318</v>
      </c>
      <c r="R38">
        <f t="shared" ref="Q38:R47" si="5">W15</f>
        <v>1.7869115888619214E-2</v>
      </c>
      <c r="S38">
        <f>D13/4-D10/4</f>
        <v>0.23749999999999999</v>
      </c>
      <c r="T38">
        <f>$P$26</f>
        <v>5.8831284194720748E-3</v>
      </c>
      <c r="V38">
        <f>Q38/S38</f>
        <v>-7.8596405199929178</v>
      </c>
      <c r="W38">
        <f>SQRT(((1/S38)*R38)^2+((Q38/(S38^2))*T38)^2)</f>
        <v>0.20872389735491317</v>
      </c>
      <c r="Y38" s="6" t="s">
        <v>94</v>
      </c>
      <c r="Z38" s="6"/>
      <c r="AA38" s="5">
        <f>AVERAGE(V38:V47)</f>
        <v>-9.1924826920506248</v>
      </c>
      <c r="AB38" s="13">
        <f>SQRT(SUM(W38^2+W39^2+W40^2+W41^2+W42^2+W43^2+W44^2+W45^2+W46^2+W47^2)/(H13^2))</f>
        <v>6.9767580636377613E-2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10.6</v>
      </c>
      <c r="E39">
        <v>10.472747419999999</v>
      </c>
      <c r="F39">
        <v>0.57256649159999995</v>
      </c>
      <c r="J39">
        <f>D30/4</f>
        <v>1.925</v>
      </c>
      <c r="K39">
        <f t="shared" si="4"/>
        <v>-0.14166666675000017</v>
      </c>
      <c r="Q39">
        <f t="shared" si="5"/>
        <v>-1.8864632470834746</v>
      </c>
      <c r="R39">
        <f t="shared" si="5"/>
        <v>1.4351232151320739E-2</v>
      </c>
      <c r="S39">
        <f>D16/4-D13/4</f>
        <v>0.23750000000000004</v>
      </c>
      <c r="T39">
        <f t="shared" ref="T39:T47" si="6">$P$26</f>
        <v>5.8831284194720748E-3</v>
      </c>
      <c r="V39">
        <f t="shared" ref="V39:V47" si="7">Q39/S39</f>
        <v>-7.9430031456146279</v>
      </c>
      <c r="W39">
        <f t="shared" ref="W39:W47" si="8">SQRT(((1/S39)*R39)^2+((Q39/(S39^2))*T39)^2)</f>
        <v>0.20582641988827979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2.0666666667500002</v>
      </c>
      <c r="K40">
        <f t="shared" si="4"/>
        <v>-9.1666666499999661E-2</v>
      </c>
      <c r="Q40">
        <f t="shared" si="5"/>
        <v>-2.0381218203663236</v>
      </c>
      <c r="R40">
        <f t="shared" si="5"/>
        <v>1.0711088951935748E-2</v>
      </c>
      <c r="S40">
        <f>D19/4-D16/4</f>
        <v>0.24166666650000002</v>
      </c>
      <c r="T40">
        <f t="shared" si="6"/>
        <v>5.8831284194720748E-3</v>
      </c>
      <c r="V40">
        <f t="shared" si="7"/>
        <v>-8.4336075383665854</v>
      </c>
      <c r="W40">
        <f t="shared" si="8"/>
        <v>0.21003717725403726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2.1583333332499999</v>
      </c>
      <c r="K41">
        <f t="shared" si="4"/>
        <v>-0.13333333349999998</v>
      </c>
      <c r="Q41">
        <f t="shared" si="5"/>
        <v>-2.0622661743024913</v>
      </c>
      <c r="R41">
        <f t="shared" si="5"/>
        <v>6.9461544490452571E-3</v>
      </c>
      <c r="S41">
        <f>D22/4-D19/4</f>
        <v>0.24166666675000004</v>
      </c>
      <c r="T41">
        <f t="shared" si="6"/>
        <v>5.8831284194720748E-3</v>
      </c>
      <c r="V41">
        <f t="shared" si="7"/>
        <v>-8.5335152010677167</v>
      </c>
      <c r="W41">
        <f t="shared" si="8"/>
        <v>0.20971870380825375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2.2916666667499999</v>
      </c>
      <c r="K42">
        <f t="shared" si="4"/>
        <v>-0.11666666650000002</v>
      </c>
      <c r="Q42">
        <f t="shared" si="5"/>
        <v>-2.1041861410214615</v>
      </c>
      <c r="R42">
        <f t="shared" si="5"/>
        <v>3.3822426742830098E-3</v>
      </c>
      <c r="S42">
        <f>D25/4-D22/4</f>
        <v>0.23749999999999982</v>
      </c>
      <c r="T42">
        <f t="shared" si="6"/>
        <v>5.8831284194720748E-3</v>
      </c>
      <c r="V42">
        <f t="shared" si="7"/>
        <v>-8.8597311200903714</v>
      </c>
      <c r="W42">
        <f t="shared" si="8"/>
        <v>0.21992655602766456</v>
      </c>
      <c r="Y42" s="14" t="s">
        <v>96</v>
      </c>
      <c r="Z42" s="14"/>
      <c r="AA42" s="12">
        <f>ABS($X$17*100)</f>
        <v>220.35840542681009</v>
      </c>
      <c r="AB42" s="12">
        <f>$Y$17</f>
        <v>1.1077151555521051E-2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2.4083333332499999</v>
      </c>
      <c r="K43">
        <f t="shared" si="4"/>
        <v>-0.14166666674999995</v>
      </c>
      <c r="Q43">
        <f t="shared" si="5"/>
        <v>-2.2163508040513187</v>
      </c>
      <c r="R43">
        <f t="shared" si="5"/>
        <v>2.4888769617296695E-3</v>
      </c>
      <c r="S43">
        <f>D28/4-D25/4</f>
        <v>0.23333333325000005</v>
      </c>
      <c r="T43">
        <f t="shared" si="6"/>
        <v>5.8831284194720748E-3</v>
      </c>
      <c r="V43">
        <f t="shared" si="7"/>
        <v>-9.4986463064694515</v>
      </c>
      <c r="W43">
        <f t="shared" si="8"/>
        <v>0.23973065886521114</v>
      </c>
      <c r="Y43" s="14" t="s">
        <v>97</v>
      </c>
      <c r="Z43" s="14"/>
      <c r="AA43" s="12">
        <f>ABS($W$31)</f>
        <v>0.10124999997499998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2.5499999999999998</v>
      </c>
      <c r="K44">
        <f t="shared" si="4"/>
        <v>-0.10000000000000009</v>
      </c>
      <c r="Q44">
        <f t="shared" si="5"/>
        <v>-2.4603754122817332</v>
      </c>
      <c r="R44">
        <f t="shared" si="5"/>
        <v>6.2079851845457806E-3</v>
      </c>
      <c r="S44">
        <f>D31/4-D28/4</f>
        <v>0.24583333350000025</v>
      </c>
      <c r="T44">
        <f t="shared" si="6"/>
        <v>5.8831284194720748E-3</v>
      </c>
      <c r="V44">
        <f t="shared" si="7"/>
        <v>-10.008306755038696</v>
      </c>
      <c r="W44">
        <f t="shared" si="8"/>
        <v>0.24084006721077064</v>
      </c>
      <c r="Y44" s="14" t="s">
        <v>98</v>
      </c>
      <c r="Z44" s="14"/>
      <c r="AA44" s="12">
        <f>ABS($W$32)</f>
        <v>0.13842592594444447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2.65</v>
      </c>
      <c r="Q45">
        <f t="shared" si="5"/>
        <v>-2.5724987379962858</v>
      </c>
      <c r="R45">
        <f t="shared" si="5"/>
        <v>1.0783083570086059E-2</v>
      </c>
      <c r="S45">
        <f>D34/4-D31/4</f>
        <v>0.22499999999999964</v>
      </c>
      <c r="T45">
        <f t="shared" si="6"/>
        <v>5.8831284194720748E-3</v>
      </c>
      <c r="V45">
        <f t="shared" si="7"/>
        <v>-11.433327724427954</v>
      </c>
      <c r="W45">
        <f t="shared" si="8"/>
        <v>0.30276699179293748</v>
      </c>
      <c r="Y45" s="14" t="s">
        <v>99</v>
      </c>
      <c r="Z45" s="14"/>
      <c r="AA45" s="5">
        <f>ABS($S$31)</f>
        <v>2.25833333325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-2.6253295278115028</v>
      </c>
      <c r="R46">
        <f t="shared" si="5"/>
        <v>1.5609031962879549E-2</v>
      </c>
      <c r="S46">
        <f>D37/4-D34/4</f>
        <v>0.25833333324999996</v>
      </c>
      <c r="T46">
        <f t="shared" si="6"/>
        <v>5.8831284194720748E-3</v>
      </c>
      <c r="V46">
        <f t="shared" si="7"/>
        <v>-10.162565917387292</v>
      </c>
      <c r="W46">
        <f t="shared" si="8"/>
        <v>0.23919350250135471</v>
      </c>
      <c r="Y46" s="14" t="s">
        <v>100</v>
      </c>
      <c r="Z46" s="14"/>
      <c r="AA46" s="5">
        <f>ABS($S$32)</f>
        <v>4.4280442806062013</v>
      </c>
      <c r="AB46" s="5">
        <f>$T$32</f>
        <v>3.6478102458853488E-2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9.1924826920506248</v>
      </c>
      <c r="AB47" s="5">
        <f>$AB$38</f>
        <v>6.9767580636377613E-2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2019-09-04T11:27:39Z</dcterms:modified>
</cp:coreProperties>
</file>