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F6E68DDE-49C7-46DC-9423-206BFEB008BF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T43" i="1"/>
  <c r="S43" i="1"/>
  <c r="V43" i="1" s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W43" i="1" l="1"/>
  <c r="AB38" i="1" s="1"/>
  <c r="AB47" i="1" s="1"/>
  <c r="X31" i="1"/>
  <c r="AB43" i="1" s="1"/>
  <c r="S32" i="1"/>
  <c r="AA46" i="1" s="1"/>
  <c r="AA45" i="1"/>
  <c r="H13" i="1"/>
  <c r="K19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24" i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U15" i="1" l="1"/>
  <c r="U19" i="1"/>
  <c r="V19" i="1"/>
  <c r="V18" i="1"/>
  <c r="U18" i="1"/>
  <c r="W18" i="1" s="1"/>
  <c r="W15" i="1"/>
  <c r="V21" i="1"/>
  <c r="U20" i="1"/>
  <c r="W20" i="1" s="1"/>
  <c r="V23" i="1"/>
  <c r="U24" i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X17" i="1" l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<sst xmlns="http://schemas.openxmlformats.org/spreadsheetml/2006/main" count="160" uniqueCount="101">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</sst>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1" sqref="P47:W51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21.794405470000001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10.89553276</v>
      </c>
      <c r="F4">
        <v>0.49686193690000002</v>
      </c>
      <c r="H4" s="11" t="s">
        <v>7</v>
      </c>
      <c r="I4" s="11"/>
      <c r="J4" s="11"/>
      <c r="K4" s="11"/>
      <c r="L4">
        <f>AA20</f>
        <v>14.817818557697546</v>
      </c>
      <c r="M4">
        <f>AB20</f>
        <v>0.10291915245114017</v>
      </c>
      <c r="P4" t="s">
        <v>13</v>
      </c>
    </row>
    <row r="5" spans="1:35" x14ac:dyDescent="0.25">
      <c r="D5">
        <v>0.05</v>
      </c>
      <c r="E5">
        <v>-10.898872709999999</v>
      </c>
      <c r="F5">
        <v>0.42760106079999999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21.794405470000001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1.6</v>
      </c>
      <c r="E10">
        <v>-10.51691969</v>
      </c>
      <c r="F10">
        <v>0.48781434750000002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10.897202735</v>
      </c>
      <c r="AB10">
        <f>AB9</f>
        <v>0.01</v>
      </c>
      <c r="AE10" t="s">
        <v>65</v>
      </c>
      <c r="AH10">
        <f>L3</f>
        <v>21.794405470000001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1.7</v>
      </c>
      <c r="E11">
        <v>-10.83049563</v>
      </c>
      <c r="F11">
        <v>0.50209423689999999</v>
      </c>
      <c r="G11" t="s">
        <v>57</v>
      </c>
      <c r="H11">
        <f>M3</f>
        <v>0.01</v>
      </c>
      <c r="K11">
        <f>ABS(E11-E14)</f>
        <v>1.9600014259999998</v>
      </c>
      <c r="L11">
        <f>SQRT((H11^2)+(H11^2))</f>
        <v>1.4142135623730951E-2</v>
      </c>
      <c r="N11">
        <f>($L$4-$L$5)*(E11/$L$4)</f>
        <v>-10.384640370767661</v>
      </c>
      <c r="O11">
        <f>SQRT(((E11/$L$4)*$M$4)^2+((E11/$L$4)*$M$5)^2+(($L$4-$L$5)*$H$11)^2+(((($L$5-$L$4)*E11)/($L$4^2))*$M$4)^2)</f>
        <v>0.17620271670420998</v>
      </c>
      <c r="Q11">
        <f>N11-N12</f>
        <v>-1.8793147267261112</v>
      </c>
      <c r="R11">
        <f>SQRT((O11^2)+(O12^2))</f>
        <v>0.24190781587490734</v>
      </c>
      <c r="T11" s="5">
        <f>ABS(AVERAGE(Q11:Q20))</f>
        <v>2.2509506423929615</v>
      </c>
      <c r="U11" s="5">
        <f>SQRT(((R11^2)+(R12^2)+(R13^2)+(R14^2)+(R15^2)+(R16^2)+(R17^2)+(R18^2)+(R19^2)+(R20^2))/($H$13-1))</f>
        <v>0.21787518838018285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2.0333333329999999</v>
      </c>
      <c r="E12">
        <v>-10.55380192</v>
      </c>
      <c r="F12">
        <v>0.48763472619999998</v>
      </c>
      <c r="G12" t="s">
        <v>58</v>
      </c>
      <c r="H12">
        <f>L6</f>
        <v>4.1599999999999996E-3</v>
      </c>
      <c r="K12">
        <f>ABS(E14-E17)</f>
        <v>2.2050176429999997</v>
      </c>
      <c r="L12" s="1"/>
      <c r="N12">
        <f>($L$4-$L$5)*(E14/$L$4)</f>
        <v>-8.5053256440415499</v>
      </c>
      <c r="O12">
        <f>SQRT(((E14/$L$4)*$M$4)^2+((E14/$L$4)*$M$5)^2+(($L$4-$L$5)*$H$11)^2+(((($L$5-$L$4)*E14)/($L$4^2))*$M$4)^2)</f>
        <v>0.16574677676330238</v>
      </c>
      <c r="Q12">
        <f t="shared" ref="Q12:Q19" si="0">N12-N13</f>
        <v>-2.1142444460552117</v>
      </c>
      <c r="R12">
        <f t="shared" ref="R12:R19" si="1">SQRT((O12^2)+(O13^2))</f>
        <v>0.22753462018477061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2.6</v>
      </c>
      <c r="E13">
        <v>-8.5753850430000007</v>
      </c>
      <c r="F13">
        <v>0.50780790340000004</v>
      </c>
      <c r="G13" t="s">
        <v>39</v>
      </c>
      <c r="H13" s="4">
        <f>C39</f>
        <v>10</v>
      </c>
      <c r="K13">
        <f>ABS(E17-E20)</f>
        <v>2.1021588160000002</v>
      </c>
      <c r="L13" s="1"/>
      <c r="N13">
        <f>($L$4-$L$5)*(E17/$L$4)</f>
        <v>-6.3910811979863382</v>
      </c>
      <c r="O13">
        <f>SQRT(((E17/$L$4)*$M$4)^2+((E17/$L$4)*$M$5)^2+(($L$4-$L$5)*$H$11)^2+(((($L$5-$L$4)*E17)/($L$4^2))*$M$4)^2)</f>
        <v>0.15588460275217633</v>
      </c>
      <c r="Q13">
        <f t="shared" si="0"/>
        <v>-2.0156199727305326</v>
      </c>
      <c r="R13">
        <f t="shared" si="1"/>
        <v>0.21543995817784309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2.7166666670000001</v>
      </c>
      <c r="E14">
        <v>-8.8704942039999999</v>
      </c>
      <c r="F14">
        <v>0.5169087134</v>
      </c>
      <c r="K14">
        <f>ABS(E20-E23)</f>
        <v>2.126035613</v>
      </c>
      <c r="L14" s="1"/>
      <c r="N14">
        <f>($L$4-$L$5)*(E20/$L$4)</f>
        <v>-4.3754612252558056</v>
      </c>
      <c r="O14">
        <f>SQRT(((E20/$L$4)*$M$4)^2+((E20/$L$4)*$M$5)^2+(($L$4-$L$5)*$H$11)^2+(((($L$5-$L$4)*E20)/($L$4^2))*$M$4)^2)</f>
        <v>0.14870899839776663</v>
      </c>
      <c r="Q14">
        <f t="shared" si="0"/>
        <v>-2.0385138419052731</v>
      </c>
      <c r="R14">
        <f t="shared" si="1"/>
        <v>0.20700389952938794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0.89720273500000047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2.983333333</v>
      </c>
      <c r="E15">
        <v>-8.5859228230000006</v>
      </c>
      <c r="F15">
        <v>0.50775658300000004</v>
      </c>
      <c r="K15">
        <f>ABS(E26-E23)</f>
        <v>2.1997615820999998</v>
      </c>
      <c r="L15" s="1"/>
      <c r="N15">
        <f>($L$4-$L$5)*(E23/$L$4)</f>
        <v>-2.3369473833505325</v>
      </c>
      <c r="O15">
        <f>SQRT(((E23/$L$4)*$M$4)^2+((E23/$L$4)*$M$5)^2+(($L$4-$L$5)*$H$11)^2+(((($L$5-$L$4)*E23)/($L$4^2))*$M$4)^2)</f>
        <v>0.14400086185820546</v>
      </c>
      <c r="Q15">
        <f t="shared" si="0"/>
        <v>-2.1092047595922812</v>
      </c>
      <c r="R15">
        <f t="shared" si="1"/>
        <v>0.20230591387808208</v>
      </c>
      <c r="T15">
        <f>E11*$AH$28</f>
        <v>-10.147657664235325</v>
      </c>
      <c r="U15">
        <f>(SQRT(($M$3/E11)^2+($AI$28/$AH$28^2)))/100*T15</f>
        <v>-1.3548153995048235E-2</v>
      </c>
      <c r="V15">
        <f>T15-T16</f>
        <v>-1.8364278212133005</v>
      </c>
      <c r="W15">
        <f>SQRT(U15^2+U16^2)</f>
        <v>1.7512396900585616E-2</v>
      </c>
      <c r="Z15" t="s">
        <v>26</v>
      </c>
      <c r="AA15">
        <f>AA14/AA13</f>
        <v>0.73541207786885288</v>
      </c>
      <c r="AB15">
        <f>(((AB13/AA13)*100+(AB14/AA14)*100)/100)*AA15</f>
        <v>8.1967213114754085E-3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3.6</v>
      </c>
      <c r="E16">
        <v>-6.4152427760000004</v>
      </c>
      <c r="F16">
        <v>0.53940413669999998</v>
      </c>
      <c r="K16">
        <f>ABS(E29-E26)</f>
        <v>2.3814997979000001</v>
      </c>
      <c r="L16" s="1"/>
      <c r="N16">
        <f>($L$4-$L$5)*(E26/$L$4)</f>
        <v>-0.2277426237582513</v>
      </c>
      <c r="O16">
        <f>SQRT(((E26/$L$4)*$M$4)^2+((E26/$L$4)*$M$5)^2+(($L$4-$L$5)*$H$11)^2+(((($L$5-$L$4)*E26)/($L$4^2))*$M$4)^2)</f>
        <v>0.14209656777748009</v>
      </c>
      <c r="Q16">
        <f t="shared" si="0"/>
        <v>-2.283461421261602</v>
      </c>
      <c r="R16">
        <f t="shared" si="1"/>
        <v>0.20199818101698885</v>
      </c>
      <c r="T16">
        <f>E14*$AH$28</f>
        <v>-8.3112298430220246</v>
      </c>
      <c r="U16">
        <f>(SQRT(($M$3/E14)^2+($AI$28/$AH$28^2)))/100*T16</f>
        <v>-1.1096466488486291E-2</v>
      </c>
      <c r="V16">
        <f t="shared" ref="V16:V23" si="2">T16-T17</f>
        <v>-2.0659963264084764</v>
      </c>
      <c r="W16">
        <f t="shared" ref="W16:W23" si="3">SQRT(U16^2+U17^2)</f>
        <v>1.3880188071902486E-2</v>
      </c>
      <c r="X16" s="6" t="s">
        <v>83</v>
      </c>
      <c r="Y16" s="6" t="s">
        <v>84</v>
      </c>
      <c r="Z16" t="s">
        <v>27</v>
      </c>
      <c r="AA16">
        <f>ATAN(AA14/AA13)</f>
        <v>0.63409928021350237</v>
      </c>
      <c r="AB16">
        <f>(ABS(1/(1+AA15)))*AB15</f>
        <v>4.7232132448572503E-3</v>
      </c>
      <c r="AG16" t="s">
        <v>69</v>
      </c>
      <c r="AH16">
        <f>AH10/2</f>
        <v>10.897202735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3.7</v>
      </c>
      <c r="E17">
        <v>-6.6654765610000002</v>
      </c>
      <c r="F17">
        <v>0.53028194319999999</v>
      </c>
      <c r="K17">
        <f>ABS(E32-E29)</f>
        <v>2.6740001749999998</v>
      </c>
      <c r="L17" s="1"/>
      <c r="N17">
        <f>($L$4-$L$5)*(E29/$L$4)</f>
        <v>2.0557187975033506</v>
      </c>
      <c r="O17">
        <f>SQRT(((E29/$L$4)*$M$4)^2+((E29/$L$4)*$M$5)^2+(($L$4-$L$5)*$H$11)^2+(((($L$5-$L$4)*E29)/($L$4^2))*$M$4)^2)</f>
        <v>0.14356820873728346</v>
      </c>
      <c r="Q17">
        <f t="shared" si="0"/>
        <v>-2.5639205367321485</v>
      </c>
      <c r="R17">
        <f t="shared" si="1"/>
        <v>0.20723756406254654</v>
      </c>
      <c r="T17">
        <f>E17*$AH$28</f>
        <v>-6.2452335166135482</v>
      </c>
      <c r="U17">
        <f>(SQRT(($M$3/E17)^2+($AI$28/$AH$28^2)))/100*T17</f>
        <v>-8.3383483005499831E-3</v>
      </c>
      <c r="V17">
        <f t="shared" si="2"/>
        <v>-1.9696225130762786</v>
      </c>
      <c r="W17">
        <f t="shared" si="3"/>
        <v>1.0105484597266153E-2</v>
      </c>
      <c r="X17" s="5">
        <f>ABS(AVERAGE(V15:V24))</f>
        <v>2.199582818716892</v>
      </c>
      <c r="Y17" s="5">
        <f>SQRT(((W15^2)+(W16^2)+(W17^2)+(W18^2)+(W19^2)+(W20^2)+(W21^2)+(W22^2)+(W23^2)+(W24^2))/($H$13-1))</f>
        <v>1.0952308749280082E-2</v>
      </c>
      <c r="Z17" t="s">
        <v>28</v>
      </c>
      <c r="AA17">
        <f>SQRT((AA14^2)+(AA13^2))</f>
        <v>1.5143885722269173</v>
      </c>
      <c r="AB17">
        <f>SQRT(((ABS(AA13*(AA13^2+AA14^2)))*AB13)^2+((ABS(AA14*(AA13^2+AA14^2)))*AB14)^2)</f>
        <v>2.0576203016032628E-2</v>
      </c>
      <c r="AG17" t="s">
        <v>70</v>
      </c>
      <c r="AH17">
        <f>(AH16)-AH15</f>
        <v>0.89720273500000047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3.983333333</v>
      </c>
      <c r="E18">
        <v>-6.4415230750000001</v>
      </c>
      <c r="F18">
        <v>0.5261036107</v>
      </c>
      <c r="K18">
        <f>ABS(E35-E32)</f>
        <v>2.6320030150000004</v>
      </c>
      <c r="N18">
        <f>($L$4-$L$5)*(E32/$L$4)</f>
        <v>4.6196393342354991</v>
      </c>
      <c r="O18">
        <f>SQRT(((E32/$L$4)*$M$4)^2+((E32/$L$4)*$M$5)^2+(($L$4-$L$5)*$H$11)^2+(((($L$5-$L$4)*E32)/($L$4^2))*$M$4)^2)</f>
        <v>0.1494509196978924</v>
      </c>
      <c r="Q18">
        <f t="shared" si="0"/>
        <v>-2.5236522592596442</v>
      </c>
      <c r="R18">
        <f t="shared" si="1"/>
        <v>0.21831384752368108</v>
      </c>
      <c r="T18">
        <f>E20*$AH$28</f>
        <v>-4.2756110035372696</v>
      </c>
      <c r="U18">
        <f>(SQRT(($M$3/E20)^2+($AI$28/$AH$28^2)))/100*T18</f>
        <v>-5.7090074938029893E-3</v>
      </c>
      <c r="V18">
        <f t="shared" si="2"/>
        <v>-1.9919939326633291</v>
      </c>
      <c r="W18">
        <f t="shared" si="3"/>
        <v>6.4727623936494897E-3</v>
      </c>
      <c r="Z18" t="s">
        <v>29</v>
      </c>
      <c r="AA18">
        <f>AA17/AA14</f>
        <v>1.6879000845075627</v>
      </c>
      <c r="AB18">
        <f>(((AB17/AA17)*100+(AB14/AA14)*100)/100)*AA18</f>
        <v>4.174664476597726E-2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4.5666666669999998</v>
      </c>
      <c r="E19">
        <v>-4.2681957539999997</v>
      </c>
      <c r="F19">
        <v>0.55512954950000004</v>
      </c>
      <c r="K19">
        <f>ABS(E38-E35)</f>
        <v>2.8478607120000001</v>
      </c>
      <c r="N19">
        <f>($L$4-$L$5)*(E35/$L$4)</f>
        <v>7.1432915934951433</v>
      </c>
      <c r="O19">
        <f>SQRT(((E35/$L$4)*$M$4)^2+((E35/$L$4)*$M$5)^2+(($L$4-$L$5)*$H$11)^2+(((($L$5-$L$4)*E35)/($L$4^2))*$M$4)^2)</f>
        <v>0.15913943138659001</v>
      </c>
      <c r="Q19">
        <f t="shared" si="0"/>
        <v>-2.7306238172738491</v>
      </c>
      <c r="R19">
        <f t="shared" si="1"/>
        <v>0.23522479192864118</v>
      </c>
      <c r="T19">
        <f>E23*$AH$28</f>
        <v>-2.2836170708739405</v>
      </c>
      <c r="U19">
        <f>(SQRT(($M$3/E23)^2+($AI$28/$AH$28^2)))/100*T19</f>
        <v>-3.0502272768343649E-3</v>
      </c>
      <c r="V19">
        <f t="shared" si="2"/>
        <v>-2.0610716481206399</v>
      </c>
      <c r="W19">
        <f t="shared" si="3"/>
        <v>3.0660955226890995E-3</v>
      </c>
      <c r="Z19" t="s">
        <v>30</v>
      </c>
      <c r="AA19">
        <f>1/AA15</f>
        <v>1.3597818557697545</v>
      </c>
      <c r="AB19">
        <f>AB15</f>
        <v>8.1967213114754085E-3</v>
      </c>
      <c r="AG19" t="s">
        <v>72</v>
      </c>
      <c r="AH19">
        <f>AH17/AH18</f>
        <v>0.37383447291666688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4.6500000000000004</v>
      </c>
      <c r="E20">
        <v>-4.563317745</v>
      </c>
      <c r="F20">
        <v>0.56686480449999999</v>
      </c>
      <c r="N20">
        <f>($L$4-$L$5)*(E38/$L$4)</f>
        <v>9.8739154107689924</v>
      </c>
      <c r="O20">
        <f>SQRT(((E38/$L$4)*$M$4)^2+((E38/$L$4)*$M$5)^2+(($L$4-$L$5)*$H$11)^2+(((($L$5-$L$4)*E38)/($L$4^2))*$M$4)^2)</f>
        <v>0.17322050720346407</v>
      </c>
      <c r="T20">
        <f>E26*$AH$28</f>
        <v>-0.22254542275330053</v>
      </c>
      <c r="U20">
        <f>(SQRT(($M$3/E26)^2+($AI$28/$AH$28^2)))/100*T20</f>
        <v>-3.1153701852229039E-4</v>
      </c>
      <c r="V20">
        <f t="shared" si="2"/>
        <v>-2.2313516852907695</v>
      </c>
      <c r="W20">
        <f t="shared" si="3"/>
        <v>2.701555475726816E-3</v>
      </c>
      <c r="Z20" t="s">
        <v>31</v>
      </c>
      <c r="AA20">
        <f>AA10*AA19</f>
        <v>14.817818557697546</v>
      </c>
      <c r="AB20">
        <f>(((AB10/AA10)*100+(AB19/AA19)*100)/100)*AA20</f>
        <v>0.10291915245114017</v>
      </c>
      <c r="AG20" t="s">
        <v>73</v>
      </c>
      <c r="AH20">
        <f>ATAN(AH19)</f>
        <v>0.35774844696035041</v>
      </c>
      <c r="AI20">
        <f>(ABS(1/(1+AH19)))*AI19</f>
        <v>3.0328738642150855E-3</v>
      </c>
    </row>
    <row r="21" spans="2:35" x14ac:dyDescent="0.25">
      <c r="B21" s="9" t="s">
        <v>56</v>
      </c>
      <c r="C21">
        <v>4</v>
      </c>
      <c r="D21">
        <v>4.9166666670000003</v>
      </c>
      <c r="E21">
        <v>-4.3287494989999997</v>
      </c>
      <c r="F21">
        <v>0.54693112239999997</v>
      </c>
      <c r="T21">
        <f>E29*$AH$28</f>
        <v>2.008806262537469</v>
      </c>
      <c r="U21">
        <f>(SQRT(($M$3/E29)^2+($AI$28/$AH$28^2)))/100*T21</f>
        <v>2.6835324992479197E-3</v>
      </c>
      <c r="V21">
        <f t="shared" si="2"/>
        <v>-2.5054105829508879</v>
      </c>
      <c r="W21">
        <f t="shared" si="3"/>
        <v>6.5979066012184272E-3</v>
      </c>
      <c r="Z21" t="s">
        <v>32</v>
      </c>
      <c r="AA21">
        <f>AA10*AA18</f>
        <v>18.393389417302544</v>
      </c>
      <c r="AB21">
        <f>(((AB10/AA10)*100+(AB18/AA18)*100)/100)*AA21</f>
        <v>0.47180065236595647</v>
      </c>
    </row>
    <row r="22" spans="2:35" x14ac:dyDescent="0.25">
      <c r="B22" s="8" t="s">
        <v>54</v>
      </c>
      <c r="C22">
        <v>5</v>
      </c>
      <c r="D22">
        <v>5.4666666670000001</v>
      </c>
      <c r="E22">
        <v>-2.1685430810000002</v>
      </c>
      <c r="F22">
        <v>0.56535513069999999</v>
      </c>
      <c r="T22">
        <f>E32*$AH$28</f>
        <v>4.5142168454883569</v>
      </c>
      <c r="U22">
        <f>(SQRT(($M$3/E32)^2+($AI$28/$AH$28^2)))/100*T22</f>
        <v>6.0275222806624208E-3</v>
      </c>
      <c r="V22">
        <f t="shared" si="2"/>
        <v>-2.4660612477856878</v>
      </c>
      <c r="W22">
        <f t="shared" si="3"/>
        <v>1.1098941478356442E-2</v>
      </c>
      <c r="AE22">
        <v>2</v>
      </c>
      <c r="AG22" t="s">
        <v>74</v>
      </c>
      <c r="AH22">
        <f>AH18/AH17</f>
        <v>2.674980699874927</v>
      </c>
      <c r="AI22">
        <f>SQRT((AI17*(AH18/(AH17^2)))^2)</f>
        <v>2.9814673936263976E-2</v>
      </c>
    </row>
    <row r="23" spans="2:35" x14ac:dyDescent="0.25">
      <c r="B23" s="5" t="s">
        <v>55</v>
      </c>
      <c r="C23">
        <v>5</v>
      </c>
      <c r="D23">
        <v>5.5666666669999998</v>
      </c>
      <c r="E23">
        <v>-2.437282132</v>
      </c>
      <c r="F23">
        <v>0.56931535160000002</v>
      </c>
      <c r="T23">
        <f>E35*$AH$28</f>
        <v>6.9802780932740447</v>
      </c>
      <c r="U23">
        <f>(SQRT(($M$3/E35)^2+($AI$28/$AH$28^2)))/100*T23</f>
        <v>9.3196285921757181E-3</v>
      </c>
      <c r="V23">
        <f t="shared" si="2"/>
        <v>-2.6683096109426589</v>
      </c>
      <c r="W23">
        <f t="shared" si="3"/>
        <v>1.5899630410474815E-2</v>
      </c>
      <c r="AA23" t="s">
        <v>11</v>
      </c>
      <c r="AB23" t="s">
        <v>4</v>
      </c>
      <c r="AG23" t="s">
        <v>31</v>
      </c>
      <c r="AH23">
        <f>AH22*AH16</f>
        <v>29.14980699874927</v>
      </c>
      <c r="AI23">
        <f>((SQRT((((AI19/AH19)*100)^2)+(((AI16/AH16)*100)^2)))/100)*AH23</f>
        <v>0.32599588649556382</v>
      </c>
    </row>
    <row r="24" spans="2:35" x14ac:dyDescent="0.25">
      <c r="B24" s="9" t="s">
        <v>56</v>
      </c>
      <c r="C24">
        <v>5</v>
      </c>
      <c r="D24">
        <v>5.85</v>
      </c>
      <c r="E24">
        <v>-2.1869072159999998</v>
      </c>
      <c r="F24">
        <v>0.54945865000000005</v>
      </c>
      <c r="T24">
        <f>E38*$AH$28</f>
        <v>9.6485877042167036</v>
      </c>
      <c r="U24">
        <f>(SQRT(($M$3/E38)^2+($AI$28/$AH$28^2)))/100*T24</f>
        <v>1.2881877584172129E-2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28.549806998749268</v>
      </c>
      <c r="AI24">
        <f>AI23</f>
        <v>0.32599588649556382</v>
      </c>
    </row>
    <row r="25" spans="2:35" x14ac:dyDescent="0.25">
      <c r="B25" s="8" t="s">
        <v>54</v>
      </c>
      <c r="C25">
        <v>6</v>
      </c>
      <c r="D25">
        <v>6.4</v>
      </c>
      <c r="E25">
        <v>4.4403556390000001E-2</v>
      </c>
      <c r="F25">
        <v>0.57349796070000003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14.207818557697546</v>
      </c>
      <c r="AB25">
        <f>SQRT((AB20^2)+(AB24^2))</f>
        <v>0.10291915245114017</v>
      </c>
      <c r="AG25" t="s">
        <v>76</v>
      </c>
      <c r="AH25">
        <f>AH22*AH24</f>
        <v>76.370182706808407</v>
      </c>
      <c r="AI25">
        <f>((SQRT((((AI22/AH22)*100)^2)+(((AI24/AH24)*100)^2)))/100)*AH25</f>
        <v>1.2186007971495529</v>
      </c>
    </row>
    <row r="26" spans="2:35" x14ac:dyDescent="0.25">
      <c r="B26" s="5" t="s">
        <v>55</v>
      </c>
      <c r="C26">
        <v>6</v>
      </c>
      <c r="D26">
        <v>6.5333333329999999</v>
      </c>
      <c r="E26">
        <v>-0.23752054989999999</v>
      </c>
      <c r="F26">
        <v>0.58002847619999998</v>
      </c>
      <c r="J26">
        <f>D10/4</f>
        <v>0.4</v>
      </c>
      <c r="K26">
        <f>J26-J27</f>
        <v>-0.10833333324999994</v>
      </c>
      <c r="M26">
        <v>1</v>
      </c>
      <c r="N26">
        <f>ABS(K26)</f>
        <v>0.10833333324999994</v>
      </c>
      <c r="O26">
        <f>ABS(K27)</f>
        <v>0.14166666675000006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6.7833333329999999</v>
      </c>
      <c r="E27">
        <v>4.96852765E-2</v>
      </c>
      <c r="F27">
        <v>0.57088917589999999</v>
      </c>
      <c r="J27">
        <f>D12/4</f>
        <v>0.50833333324999996</v>
      </c>
      <c r="K27">
        <f t="shared" ref="K27:K44" si="4">J27-J28</f>
        <v>-0.14166666675000006</v>
      </c>
      <c r="M27">
        <v>2</v>
      </c>
      <c r="N27">
        <f>ABS(K28)</f>
        <v>9.5833333249999986E-2</v>
      </c>
      <c r="O27">
        <f>ABS(K29)</f>
        <v>0.15416666675000001</v>
      </c>
      <c r="P27" t="s">
        <v>85</v>
      </c>
      <c r="AE27">
        <v>3</v>
      </c>
      <c r="AG27" t="s">
        <v>77</v>
      </c>
      <c r="AH27">
        <f>AH24-((3/2)*AH9)</f>
        <v>26.749806998749268</v>
      </c>
      <c r="AI27">
        <f>AI24</f>
        <v>0.32599588649556382</v>
      </c>
    </row>
    <row r="28" spans="2:35" x14ac:dyDescent="0.25">
      <c r="B28" s="8" t="s">
        <v>54</v>
      </c>
      <c r="C28">
        <v>7</v>
      </c>
      <c r="D28">
        <v>7.3333333329999997</v>
      </c>
      <c r="E28">
        <v>2.462772754</v>
      </c>
      <c r="F28">
        <v>0.59581376279999998</v>
      </c>
      <c r="J28">
        <f>D13/4</f>
        <v>0.65</v>
      </c>
      <c r="K28">
        <f t="shared" si="4"/>
        <v>-9.5833333249999986E-2</v>
      </c>
      <c r="M28">
        <v>3</v>
      </c>
      <c r="N28">
        <f>ABS(K30)</f>
        <v>9.5833333249999986E-2</v>
      </c>
      <c r="O28">
        <f>ABS(K31)</f>
        <v>0.14583333349999994</v>
      </c>
      <c r="P28">
        <f>H13</f>
        <v>10</v>
      </c>
      <c r="AG28" t="s">
        <v>78</v>
      </c>
      <c r="AH28">
        <f>AH27/AH24</f>
        <v>0.93695228832619226</v>
      </c>
      <c r="AI28">
        <f>SQRT((AI27/AH24)^2+((AH27*AI24/(AH24^2))^2))</f>
        <v>1.5647422683981074E-2</v>
      </c>
    </row>
    <row r="29" spans="2:35" x14ac:dyDescent="0.25">
      <c r="B29" s="5" t="s">
        <v>55</v>
      </c>
      <c r="C29">
        <v>7</v>
      </c>
      <c r="D29">
        <v>7.4333333330000002</v>
      </c>
      <c r="E29">
        <v>2.1439792479999999</v>
      </c>
      <c r="F29">
        <v>0.59953021200000001</v>
      </c>
      <c r="J29">
        <f>D15/4</f>
        <v>0.74583333325000001</v>
      </c>
      <c r="K29">
        <f t="shared" si="4"/>
        <v>-0.15416666675000001</v>
      </c>
      <c r="M29">
        <v>4</v>
      </c>
      <c r="N29">
        <f>ABS(K32)</f>
        <v>8.7500000000000133E-2</v>
      </c>
      <c r="O29">
        <f>ABS(K33)</f>
        <v>0.13749999999999996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7.7166666670000001</v>
      </c>
      <c r="E30">
        <v>2.4497288300000002</v>
      </c>
      <c r="F30">
        <v>0.56940516220000004</v>
      </c>
      <c r="J30">
        <f>D16/4</f>
        <v>0.9</v>
      </c>
      <c r="K30">
        <f t="shared" si="4"/>
        <v>-9.5833333249999986E-2</v>
      </c>
      <c r="M30">
        <v>5</v>
      </c>
      <c r="N30">
        <f>ABS(K34)</f>
        <v>9.5833333249999875E-2</v>
      </c>
      <c r="O30">
        <f>ABS(K35)</f>
        <v>0.13750000000000018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8.3166666669999998</v>
      </c>
      <c r="E31">
        <v>5.1078453540000002</v>
      </c>
      <c r="F31">
        <v>0.59025405740000003</v>
      </c>
      <c r="J31">
        <f>D18/4</f>
        <v>0.99583333325000001</v>
      </c>
      <c r="K31">
        <f t="shared" si="4"/>
        <v>-0.14583333349999994</v>
      </c>
      <c r="M31">
        <v>6</v>
      </c>
      <c r="N31">
        <f>ABS(K36)</f>
        <v>9.5833333249999875E-2</v>
      </c>
      <c r="O31">
        <f>ABS(K37)</f>
        <v>0.13749999999999996</v>
      </c>
      <c r="R31" s="6" t="s">
        <v>17</v>
      </c>
      <c r="S31" s="5">
        <f>SUM(N26:O36)</f>
        <v>2.2541666675000003</v>
      </c>
      <c r="T31" s="5">
        <f>SQRT((P26^2)*10)</f>
        <v>1.8604085572798249E-2</v>
      </c>
      <c r="V31" s="6" t="s">
        <v>14</v>
      </c>
      <c r="W31" s="5">
        <f>AVERAGE(N26:N36)</f>
        <v>9.6250000024999963E-2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8.4166666669999994</v>
      </c>
      <c r="E32">
        <v>4.8179794229999997</v>
      </c>
      <c r="F32">
        <v>0.60464941760000002</v>
      </c>
      <c r="J32">
        <f>D19/4</f>
        <v>1.1416666667499999</v>
      </c>
      <c r="K32">
        <f t="shared" si="4"/>
        <v>-8.7500000000000133E-2</v>
      </c>
      <c r="M32">
        <v>7</v>
      </c>
      <c r="N32">
        <f>ABS(K38)</f>
        <v>9.5833333500000117E-2</v>
      </c>
      <c r="O32">
        <f>ABS(K39)</f>
        <v>0.14999999999999991</v>
      </c>
      <c r="R32" s="6" t="s">
        <v>19</v>
      </c>
      <c r="S32" s="5">
        <f>H13/S31</f>
        <v>4.4362292035355892</v>
      </c>
      <c r="T32" s="5">
        <f>(H13/(S31^2))*T31</f>
        <v>3.6613081416315779E-2</v>
      </c>
      <c r="V32" s="6" t="s">
        <v>16</v>
      </c>
      <c r="W32" s="5">
        <f>AVERAGE(O26:O35)</f>
        <v>0.14351851858333339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8.7333333329999991</v>
      </c>
      <c r="E33">
        <v>5.1210432389999996</v>
      </c>
      <c r="F33">
        <v>0.58504931780000002</v>
      </c>
      <c r="J33">
        <f>D21/4</f>
        <v>1.2291666667500001</v>
      </c>
      <c r="K33">
        <f t="shared" si="4"/>
        <v>-0.13749999999999996</v>
      </c>
      <c r="M33">
        <v>8</v>
      </c>
      <c r="N33">
        <f>ABS(K40)</f>
        <v>0.10416666649999984</v>
      </c>
      <c r="O33">
        <f>ABS(K41)</f>
        <v>0.13333333350000043</v>
      </c>
      <c r="P33" s="3"/>
      <c r="Q33" s="3"/>
    </row>
    <row r="34" spans="2:42" x14ac:dyDescent="0.25">
      <c r="B34" s="8" t="s">
        <v>54</v>
      </c>
      <c r="C34">
        <v>9</v>
      </c>
      <c r="D34">
        <v>9.2666666670000009</v>
      </c>
      <c r="E34">
        <v>7.8398674689999996</v>
      </c>
      <c r="F34">
        <v>0.58248329990000003</v>
      </c>
      <c r="J34">
        <f>D22/4</f>
        <v>1.36666666675</v>
      </c>
      <c r="K34">
        <f t="shared" si="4"/>
        <v>-9.5833333249999875E-2</v>
      </c>
      <c r="M34">
        <v>9</v>
      </c>
      <c r="N34">
        <f>ABS(K42)</f>
        <v>9.1666666499999661E-2</v>
      </c>
      <c r="O34">
        <f>ABS(K43)</f>
        <v>0.15416666675000013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9.3666666670000005</v>
      </c>
      <c r="E35">
        <v>7.4499824380000002</v>
      </c>
      <c r="F35">
        <v>0.57795000169999999</v>
      </c>
      <c r="J35">
        <f>D24/4</f>
        <v>1.4624999999999999</v>
      </c>
      <c r="K35">
        <f t="shared" si="4"/>
        <v>-0.13750000000000018</v>
      </c>
      <c r="M35">
        <v>10</v>
      </c>
      <c r="N35">
        <f>ABS(K44)</f>
        <v>9.1666667500000187E-2</v>
      </c>
      <c r="P35" s="3"/>
      <c r="Q35" s="3"/>
    </row>
    <row r="36" spans="2:42" x14ac:dyDescent="0.25">
      <c r="B36" s="9" t="s">
        <v>56</v>
      </c>
      <c r="C36">
        <v>9</v>
      </c>
      <c r="D36">
        <v>9.6333333329999995</v>
      </c>
      <c r="E36">
        <v>7.8057094950000003</v>
      </c>
      <c r="F36">
        <v>0.56387539369999995</v>
      </c>
      <c r="J36">
        <f>D25/4</f>
        <v>1.6</v>
      </c>
      <c r="K36">
        <f t="shared" si="4"/>
        <v>-9.5833333249999875E-2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10.25</v>
      </c>
      <c r="E37">
        <v>10.6613709</v>
      </c>
      <c r="F37">
        <v>0.59358988059999995</v>
      </c>
      <c r="J37">
        <f>D27/4</f>
        <v>1.69583333325</v>
      </c>
      <c r="K37">
        <f t="shared" si="4"/>
        <v>-0.13749999999999996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10.35</v>
      </c>
      <c r="E38">
        <v>10.29784315</v>
      </c>
      <c r="F38">
        <v>0.58655043829999998</v>
      </c>
      <c r="J38">
        <f>D28/4</f>
        <v>1.8333333332499999</v>
      </c>
      <c r="K38">
        <f t="shared" si="4"/>
        <v>-9.5833333500000117E-2</v>
      </c>
      <c r="Q38">
        <f>V15</f>
        <v>-1.8364278212133005</v>
      </c>
      <c r="R38">
        <f t="shared" ref="Q38:R47" si="5">W15</f>
        <v>1.7512396900585616E-2</v>
      </c>
      <c r="S38">
        <f>D13/4-D10/4</f>
        <v>0.25</v>
      </c>
      <c r="T38">
        <f>$P$26</f>
        <v>5.8831284194720748E-3</v>
      </c>
      <c r="V38">
        <f>Q38/S38</f>
        <v>-7.345711284853202</v>
      </c>
      <c r="W38">
        <f>SQRT(((1/S38)*R38)^2+((Q38/(S38^2))*T38)^2)</f>
        <v>0.18651696765358808</v>
      </c>
      <c r="Y38" s="6" t="s">
        <v>94</v>
      </c>
      <c r="Z38" s="6"/>
      <c r="AA38" s="5">
        <f>AVERAGE(V38:V47)</f>
        <v>-9.1598135920726591</v>
      </c>
      <c r="AB38" s="13">
        <f>SQRT(SUM(W38^2+W39^2+W40^2+W41^2+W42^2+W43^2+W44^2+W45^2+W46^2+W47^2)/(H13^2))</f>
        <v>6.9243436082595672E-2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10.616666670000001</v>
      </c>
      <c r="E39">
        <v>10.635077770000001</v>
      </c>
      <c r="F39">
        <v>0.58292379969999997</v>
      </c>
      <c r="J39">
        <f>D30/4</f>
        <v>1.92916666675</v>
      </c>
      <c r="K39">
        <f t="shared" si="4"/>
        <v>-0.14999999999999991</v>
      </c>
      <c r="Q39">
        <f t="shared" si="5"/>
        <v>-2.0659963264084764</v>
      </c>
      <c r="R39">
        <f t="shared" si="5"/>
        <v>1.3880188071902486E-2</v>
      </c>
      <c r="S39">
        <f>D16/4-D13/4</f>
        <v>0.25</v>
      </c>
      <c r="T39">
        <f t="shared" ref="T39:T47" si="6">$P$26</f>
        <v>5.8831284194720748E-3</v>
      </c>
      <c r="V39">
        <f t="shared" ref="V39:V47" si="7">Q39/S39</f>
        <v>-8.2639853056339057</v>
      </c>
      <c r="W39">
        <f t="shared" ref="W39:W47" si="8">SQRT(((1/S39)*R39)^2+((Q39/(S39^2))*T39)^2)</f>
        <v>0.20224254689632148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2.0791666667499999</v>
      </c>
      <c r="K40">
        <f t="shared" si="4"/>
        <v>-0.10416666649999984</v>
      </c>
      <c r="Q40">
        <f t="shared" si="5"/>
        <v>-1.9696225130762786</v>
      </c>
      <c r="R40">
        <f t="shared" si="5"/>
        <v>1.0105484597266153E-2</v>
      </c>
      <c r="S40">
        <f>D19/4-D16/4</f>
        <v>0.24166666674999993</v>
      </c>
      <c r="T40">
        <f t="shared" si="6"/>
        <v>5.8831284194720748E-3</v>
      </c>
      <c r="V40">
        <f t="shared" si="7"/>
        <v>-8.1501621202638574</v>
      </c>
      <c r="W40">
        <f t="shared" si="8"/>
        <v>0.20276599757371649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2.1833333332499998</v>
      </c>
      <c r="K41">
        <f t="shared" si="4"/>
        <v>-0.13333333350000043</v>
      </c>
      <c r="Q41">
        <f t="shared" si="5"/>
        <v>-1.9919939326633291</v>
      </c>
      <c r="R41">
        <f t="shared" si="5"/>
        <v>6.4727623936494897E-3</v>
      </c>
      <c r="S41">
        <f>D22/4-D19/4</f>
        <v>0.22500000000000009</v>
      </c>
      <c r="T41">
        <f t="shared" si="6"/>
        <v>5.8831284194720748E-3</v>
      </c>
      <c r="V41">
        <f t="shared" si="7"/>
        <v>-8.8533063673925696</v>
      </c>
      <c r="W41">
        <f t="shared" si="8"/>
        <v>0.23327018338459771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2.3166666667500002</v>
      </c>
      <c r="K42">
        <f t="shared" si="4"/>
        <v>-9.1666666499999661E-2</v>
      </c>
      <c r="Q42">
        <f t="shared" si="5"/>
        <v>-2.0610716481206399</v>
      </c>
      <c r="R42">
        <f t="shared" si="5"/>
        <v>3.0660955226890995E-3</v>
      </c>
      <c r="S42">
        <f>D25/4-D22/4</f>
        <v>0.23333333325000005</v>
      </c>
      <c r="T42">
        <f t="shared" si="6"/>
        <v>5.8831284194720748E-3</v>
      </c>
      <c r="V42">
        <f t="shared" si="7"/>
        <v>-8.8331642093860143</v>
      </c>
      <c r="W42">
        <f t="shared" si="8"/>
        <v>0.22310148227381693</v>
      </c>
      <c r="Y42" s="14" t="s">
        <v>96</v>
      </c>
      <c r="Z42" s="14"/>
      <c r="AA42" s="12">
        <f>ABS($X$17*100)</f>
        <v>219.95828187168919</v>
      </c>
      <c r="AB42" s="12">
        <f>$Y$17</f>
        <v>1.0952308749280082E-2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2.4083333332499999</v>
      </c>
      <c r="K43">
        <f t="shared" si="4"/>
        <v>-0.15416666675000013</v>
      </c>
      <c r="Q43">
        <f t="shared" si="5"/>
        <v>-2.2313516852907695</v>
      </c>
      <c r="R43">
        <f t="shared" si="5"/>
        <v>2.701555475726816E-3</v>
      </c>
      <c r="S43">
        <f>D28/4-D25/4</f>
        <v>0.23333333324999983</v>
      </c>
      <c r="T43">
        <f t="shared" si="6"/>
        <v>5.8831284194720748E-3</v>
      </c>
      <c r="V43">
        <f t="shared" si="7"/>
        <v>-9.5629357975186391</v>
      </c>
      <c r="W43">
        <f t="shared" si="8"/>
        <v>0.24139202234166796</v>
      </c>
      <c r="Y43" s="14" t="s">
        <v>97</v>
      </c>
      <c r="Z43" s="14"/>
      <c r="AA43" s="12">
        <f>ABS($W$31)</f>
        <v>9.6250000024999963E-2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2.5625</v>
      </c>
      <c r="K44">
        <f t="shared" si="4"/>
        <v>-9.1666667500000187E-2</v>
      </c>
      <c r="Q44">
        <f t="shared" si="5"/>
        <v>-2.5054105829508879</v>
      </c>
      <c r="R44">
        <f t="shared" si="5"/>
        <v>6.5979066012184272E-3</v>
      </c>
      <c r="S44">
        <f>D31/4-D28/4</f>
        <v>0.24583333350000003</v>
      </c>
      <c r="T44">
        <f t="shared" si="6"/>
        <v>5.8831284194720748E-3</v>
      </c>
      <c r="V44">
        <f t="shared" si="7"/>
        <v>-10.191500669500899</v>
      </c>
      <c r="W44">
        <f t="shared" si="8"/>
        <v>0.24536883757107139</v>
      </c>
      <c r="Y44" s="14" t="s">
        <v>98</v>
      </c>
      <c r="Z44" s="14"/>
      <c r="AA44" s="12">
        <f>ABS($W$32)</f>
        <v>0.14351851858333339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2.6541666675000002</v>
      </c>
      <c r="Q45">
        <f t="shared" si="5"/>
        <v>-2.4660612477856878</v>
      </c>
      <c r="R45">
        <f t="shared" si="5"/>
        <v>1.1098941478356442E-2</v>
      </c>
      <c r="S45">
        <f>D34/4-D31/4</f>
        <v>0.23750000000000027</v>
      </c>
      <c r="T45">
        <f t="shared" si="6"/>
        <v>5.8831284194720748E-3</v>
      </c>
      <c r="V45">
        <f t="shared" si="7"/>
        <v>-10.383415780150253</v>
      </c>
      <c r="W45">
        <f t="shared" si="8"/>
        <v>0.26141924065710326</v>
      </c>
      <c r="Y45" s="14" t="s">
        <v>99</v>
      </c>
      <c r="Z45" s="14"/>
      <c r="AA45" s="5">
        <f>ABS($S$31)</f>
        <v>2.2541666675000003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-2.6683096109426589</v>
      </c>
      <c r="R46">
        <f t="shared" si="5"/>
        <v>1.5899630410474815E-2</v>
      </c>
      <c r="S46">
        <f>D37/4-D34/4</f>
        <v>0.24583333324999979</v>
      </c>
      <c r="T46">
        <f t="shared" si="6"/>
        <v>5.8831284194720748E-3</v>
      </c>
      <c r="V46">
        <f t="shared" si="7"/>
        <v>-10.854140793954603</v>
      </c>
      <c r="W46">
        <f t="shared" si="8"/>
        <v>0.26768530618360958</v>
      </c>
      <c r="Y46" s="14" t="s">
        <v>100</v>
      </c>
      <c r="Z46" s="14"/>
      <c r="AA46" s="5">
        <f>ABS($S$32)</f>
        <v>4.4362292035355892</v>
      </c>
      <c r="AB46" s="5">
        <f>$T$32</f>
        <v>3.6613081416315779E-2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9.1598135920726591</v>
      </c>
      <c r="AB47" s="5">
        <f>$AB$38</f>
        <v>6.9243436082595672E-2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2019-09-04T11:27:29Z</dcterms:modified>
</cp:coreProperties>
</file>