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C7B37A79-B5BC-491F-B147-C12763A25D5F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5" i="1" l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AB38" i="1" l="1"/>
  <c r="AB47" i="1" s="1"/>
  <c r="V38" i="1"/>
  <c r="AA38" i="1" s="1"/>
  <c r="AA47" i="1" s="1"/>
  <c r="X31" i="1"/>
  <c r="AB43" i="1" s="1"/>
  <c r="S32" i="1"/>
  <c r="AA46" i="1" s="1"/>
  <c r="AA45" i="1"/>
  <c r="H13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AH25" i="1" l="1"/>
  <c r="AI25" i="1" s="1"/>
  <c r="T19" i="1"/>
  <c r="T17" i="1"/>
  <c r="T16" i="1"/>
  <c r="U16" i="1" s="1"/>
  <c r="T23" i="1"/>
  <c r="U23" i="1" s="1"/>
  <c r="T15" i="1"/>
  <c r="V15" i="1" s="1"/>
  <c r="T21" i="1"/>
  <c r="U21" i="1" s="1"/>
  <c r="T20" i="1"/>
  <c r="V20" i="1" s="1"/>
  <c r="T18" i="1"/>
  <c r="T22" i="1"/>
  <c r="AA25" i="1"/>
  <c r="L4" i="1"/>
  <c r="AB20" i="1"/>
  <c r="U15" i="1" l="1"/>
  <c r="U19" i="1"/>
  <c r="V19" i="1"/>
  <c r="V18" i="1"/>
  <c r="U18" i="1"/>
  <c r="W18" i="1" s="1"/>
  <c r="W15" i="1"/>
  <c r="V21" i="1"/>
  <c r="U20" i="1"/>
  <c r="W20" i="1" s="1"/>
  <c r="U17" i="1"/>
  <c r="W16" i="1" s="1"/>
  <c r="V17" i="1"/>
  <c r="U22" i="1"/>
  <c r="W22" i="1" s="1"/>
  <c r="V22" i="1"/>
  <c r="V16" i="1"/>
  <c r="N19" i="1"/>
  <c r="N13" i="1"/>
  <c r="N18" i="1"/>
  <c r="N17" i="1"/>
  <c r="N16" i="1"/>
  <c r="N14" i="1"/>
  <c r="N15" i="1"/>
  <c r="N12" i="1"/>
  <c r="N11" i="1"/>
  <c r="AB25" i="1"/>
  <c r="M4" i="1"/>
  <c r="H12" i="1"/>
  <c r="L11" i="1"/>
  <c r="X17" i="1" l="1"/>
  <c r="W19" i="1"/>
  <c r="W17" i="1"/>
  <c r="W21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4" i="1"/>
  <c r="Q18" i="1"/>
  <c r="Q16" i="1"/>
  <c r="Q11" i="1"/>
  <c r="T11" i="1" s="1"/>
  <c r="Q12" i="1"/>
  <c r="R12" i="1" l="1"/>
  <c r="R17" i="1" l="1"/>
  <c r="R11" i="1"/>
  <c r="R15" i="1"/>
  <c r="R18" i="1"/>
  <c r="R14" i="1"/>
  <c r="R16" i="1"/>
  <c r="R13" i="1"/>
  <c r="U11" i="1" l="1"/>
</calcChain>
</file>

<file path=xl/sharedStrings.xml><?xml version="1.0" encoding="utf-8"?>
<sst xmlns="http://schemas.openxmlformats.org/spreadsheetml/2006/main" count="157" uniqueCount="101">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</sst>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0" sqref="P46:W50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21.754535000000001</v>
      </c>
      <c r="M3">
        <v>0.01</v>
      </c>
      <c r="N3" t="s">
        <v>38</v>
      </c>
    </row>
    <row r="4" spans="1:35" x14ac:dyDescent="0.25">
      <c r="D4">
        <v>3.3333333329999999E-2</v>
      </c>
      <c r="E4">
        <v>10.87807699</v>
      </c>
      <c r="F4">
        <v>0.47275223770000002</v>
      </c>
      <c r="H4" s="11" t="s">
        <v>7</v>
      </c>
      <c r="I4" s="11"/>
      <c r="J4" s="11"/>
      <c r="K4" s="11"/>
      <c r="L4">
        <f>AA20</f>
        <v>15.126818615758587</v>
      </c>
      <c r="M4">
        <f>AB20</f>
        <v>0.10306474894362745</v>
      </c>
      <c r="P4" t="s">
        <v>13</v>
      </c>
    </row>
    <row r="5" spans="1:35" x14ac:dyDescent="0.25">
      <c r="D5">
        <v>0.05</v>
      </c>
      <c r="E5">
        <v>-10.87645801</v>
      </c>
      <c r="F5">
        <v>0.4572963605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21.754535000000001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2.2000000000000002</v>
      </c>
      <c r="E10">
        <v>-9.1595315139999993</v>
      </c>
      <c r="F10">
        <v>0.51612546790000002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10.8772675</v>
      </c>
      <c r="AB10">
        <f>AB9</f>
        <v>0.01</v>
      </c>
      <c r="AE10" t="s">
        <v>65</v>
      </c>
      <c r="AH10">
        <f>L3</f>
        <v>21.754535000000001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2.2833333329999999</v>
      </c>
      <c r="E11">
        <v>-9.4598346660000008</v>
      </c>
      <c r="F11">
        <v>0.51513663440000002</v>
      </c>
      <c r="G11" t="s">
        <v>57</v>
      </c>
      <c r="H11">
        <f>M3</f>
        <v>0.01</v>
      </c>
      <c r="K11">
        <f>ABS(E11-E14)</f>
        <v>1.9791361220000008</v>
      </c>
      <c r="L11">
        <f>SQRT((H11^2)+(H11^2))</f>
        <v>1.4142135623730951E-2</v>
      </c>
      <c r="N11">
        <f>($L$4-$L$5)*(E11/$L$4)</f>
        <v>-9.0783599294517288</v>
      </c>
      <c r="O11">
        <f>SQRT(((E11/$L$4)*$M$4)^2+((E11/$L$4)*$M$5)^2+(($L$4-$L$5)*$H$11)^2+(((($L$5-$L$4)*E11)/($L$4^2))*$M$4)^2)</f>
        <v>0.17045234945650828</v>
      </c>
      <c r="Q11">
        <f>N11-N12</f>
        <v>-1.8993260135372525</v>
      </c>
      <c r="R11">
        <f>SQRT((O11^2)+(O12^2))</f>
        <v>0.23477256285045406</v>
      </c>
      <c r="T11" s="5">
        <f>ABS(AVERAGE(Q11:Q20))</f>
        <v>2.2962943998290335</v>
      </c>
      <c r="U11" s="5">
        <f>SQRT(((R11^2)+(R12^2)+(R13^2)+(R14^2)+(R15^2)+(R16^2)+(R17^2)+(R18^2)+(R19^2)+(R20^2))/($H$13-1))</f>
        <v>0.21862028113236964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2.5833333330000001</v>
      </c>
      <c r="E12">
        <v>-9.1887001860000002</v>
      </c>
      <c r="F12">
        <v>0.50768757710000001</v>
      </c>
      <c r="G12" t="s">
        <v>58</v>
      </c>
      <c r="H12">
        <f>L6</f>
        <v>4.1599999999999996E-3</v>
      </c>
      <c r="K12">
        <f>ABS(E14-E17)</f>
        <v>2.2667481030000003</v>
      </c>
      <c r="L12" s="1"/>
      <c r="N12">
        <f>($L$4-$L$5)*(E14/$L$4)</f>
        <v>-7.1790339159144763</v>
      </c>
      <c r="O12">
        <f>SQRT(((E14/$L$4)*$M$4)^2+((E14/$L$4)*$M$5)^2+(($L$4-$L$5)*$H$11)^2+(((($L$5-$L$4)*E14)/($L$4^2))*$M$4)^2)</f>
        <v>0.16144396189429566</v>
      </c>
      <c r="Q12">
        <f t="shared" ref="Q12:Q18" si="0">N12-N13</f>
        <v>-2.1753398315086292</v>
      </c>
      <c r="R12">
        <f t="shared" ref="R12:R18" si="1">SQRT((O12^2)+(O13^2))</f>
        <v>0.22262574566691312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3.1166666670000001</v>
      </c>
      <c r="E13">
        <v>-7.190898121</v>
      </c>
      <c r="F13">
        <v>0.52886413610000005</v>
      </c>
      <c r="G13" t="s">
        <v>39</v>
      </c>
      <c r="H13" s="4">
        <f>C36</f>
        <v>9</v>
      </c>
      <c r="K13">
        <f>ABS(E17-E20)</f>
        <v>2.2334909559999998</v>
      </c>
      <c r="L13" s="1"/>
      <c r="N13">
        <f>($L$4-$L$5)*(E17/$L$4)</f>
        <v>-5.0036940844058471</v>
      </c>
      <c r="O13">
        <f>SQRT(((E17/$L$4)*$M$4)^2+((E17/$L$4)*$M$5)^2+(($L$4-$L$5)*$H$11)^2+(((($L$5-$L$4)*E17)/($L$4^2))*$M$4)^2)</f>
        <v>0.15329080142533763</v>
      </c>
      <c r="Q13">
        <f t="shared" si="0"/>
        <v>-2.1434238032319568</v>
      </c>
      <c r="R13">
        <f t="shared" si="1"/>
        <v>0.21298833909464115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3.2</v>
      </c>
      <c r="E14">
        <v>-7.480698544</v>
      </c>
      <c r="F14">
        <v>0.5049698131</v>
      </c>
      <c r="K14">
        <f>ABS(E20-E23)</f>
        <v>2.3106590492999999</v>
      </c>
      <c r="L14" s="1"/>
      <c r="N14">
        <f>($L$4-$L$5)*(E20/$L$4)</f>
        <v>-2.8602702811738903</v>
      </c>
      <c r="O14">
        <f>SQRT(((E20/$L$4)*$M$4)^2+((E20/$L$4)*$M$5)^2+(($L$4-$L$5)*$H$11)^2+(((($L$5-$L$4)*E20)/($L$4^2))*$M$4)^2)</f>
        <v>0.1478714400710007</v>
      </c>
      <c r="Q14">
        <f t="shared" si="0"/>
        <v>-2.2174800368535474</v>
      </c>
      <c r="R14">
        <f t="shared" si="1"/>
        <v>0.20731563426201119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0.87726750000000031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3.5333333329999999</v>
      </c>
      <c r="E15">
        <v>-7.1929423579999998</v>
      </c>
      <c r="F15">
        <v>0.51634463789999996</v>
      </c>
      <c r="K15">
        <f>ABS(E26-E23)</f>
        <v>2.3190488716999997</v>
      </c>
      <c r="L15" s="1"/>
      <c r="N15">
        <f>($L$4-$L$5)*(E23/$L$4)</f>
        <v>-0.64279024432034282</v>
      </c>
      <c r="O15">
        <f>SQRT(((E23/$L$4)*$M$4)^2+((E23/$L$4)*$M$5)^2+(($L$4-$L$5)*$H$11)^2+(((($L$5-$L$4)*E23)/($L$4^2))*$M$4)^2)</f>
        <v>0.14530591667509082</v>
      </c>
      <c r="Q15">
        <f t="shared" si="0"/>
        <v>-2.2255315335425041</v>
      </c>
      <c r="R15">
        <f t="shared" si="1"/>
        <v>0.20598585276502981</v>
      </c>
      <c r="T15">
        <f>E11*$AH$28</f>
        <v>-8.8758477111072196</v>
      </c>
      <c r="U15">
        <f>(SQRT(($M$3/E11)^2+($AI$28/$AH$28^2)))/100*T15</f>
        <v>-1.1967879875430496E-2</v>
      </c>
      <c r="V15">
        <f>T15-T16</f>
        <v>-1.8569574880161364</v>
      </c>
      <c r="W15">
        <f>SQRT(U15^2+U16^2)</f>
        <v>1.5257824083328335E-2</v>
      </c>
      <c r="Z15" t="s">
        <v>26</v>
      </c>
      <c r="AA15">
        <f>AA14/AA13</f>
        <v>0.71907172131147568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4.0666666669999998</v>
      </c>
      <c r="E16">
        <v>-4.8865091209999996</v>
      </c>
      <c r="F16">
        <v>0.54270837510000003</v>
      </c>
      <c r="K16">
        <f>ABS(E29-E26)</f>
        <v>2.5942786930000006</v>
      </c>
      <c r="L16" s="1"/>
      <c r="N16">
        <f>($L$4-$L$5)*(E26/$L$4)</f>
        <v>1.5827412892221613</v>
      </c>
      <c r="O16">
        <f>SQRT(((E26/$L$4)*$M$4)^2+((E26/$L$4)*$M$5)^2+(($L$4-$L$5)*$H$11)^2+(((($L$5-$L$4)*E26)/($L$4^2))*$M$4)^2)</f>
        <v>0.1460012401267472</v>
      </c>
      <c r="Q16">
        <f t="shared" si="0"/>
        <v>-2.4896625114400921</v>
      </c>
      <c r="R16">
        <f t="shared" si="1"/>
        <v>0.20975223151907585</v>
      </c>
      <c r="T16">
        <f>E14*$AH$28</f>
        <v>-7.0188902230910832</v>
      </c>
      <c r="U16">
        <f>(SQRT(($M$3/E14)^2+($AI$28/$AH$28^2)))/100*T16</f>
        <v>-9.4641981723260597E-3</v>
      </c>
      <c r="V16">
        <f t="shared" ref="V16:V22" si="2">T16-T17</f>
        <v>-2.1268142279463786</v>
      </c>
      <c r="W16">
        <f t="shared" ref="W16:W22" si="3">SQRT(U16^2+U17^2)</f>
        <v>1.1536393929303779E-2</v>
      </c>
      <c r="X16" s="6" t="s">
        <v>83</v>
      </c>
      <c r="Y16" s="6" t="s">
        <v>84</v>
      </c>
      <c r="Z16" t="s">
        <v>27</v>
      </c>
      <c r="AA16">
        <f>ATAN(AA14/AA13)</f>
        <v>0.62341143063937532</v>
      </c>
      <c r="AB16">
        <f>(ABS(1/(1+AA15)))*AB15</f>
        <v>4.7681089798988436E-3</v>
      </c>
      <c r="AG16" t="s">
        <v>69</v>
      </c>
      <c r="AH16">
        <f>AH10/2</f>
        <v>10.8772675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4.1666666670000003</v>
      </c>
      <c r="E17">
        <v>-5.2139504409999997</v>
      </c>
      <c r="F17">
        <v>0.54997202619999996</v>
      </c>
      <c r="K17">
        <f>ABS(E32-E29)</f>
        <v>2.7194462069999998</v>
      </c>
      <c r="L17" s="1"/>
      <c r="N17">
        <f>($L$4-$L$5)*(E29/$L$4)</f>
        <v>4.0724038006622534</v>
      </c>
      <c r="O17">
        <f>SQRT(((E29/$L$4)*$M$4)^2+((E29/$L$4)*$M$5)^2+(($L$4-$L$5)*$H$11)^2+(((($L$5-$L$4)*E29)/($L$4^2))*$M$4)^2)</f>
        <v>0.15059759795124192</v>
      </c>
      <c r="Q17">
        <f t="shared" si="0"/>
        <v>-2.6097825540927158</v>
      </c>
      <c r="R17">
        <f t="shared" si="1"/>
        <v>0.21926455761256347</v>
      </c>
      <c r="T17">
        <f>E17*$AH$28</f>
        <v>-4.8920759951447046</v>
      </c>
      <c r="U17">
        <f>(SQRT(($M$3/E17)^2+($AI$28/$AH$28^2)))/100*T17</f>
        <v>-6.5967672269845292E-3</v>
      </c>
      <c r="V17">
        <f t="shared" si="2"/>
        <v>-2.0956101548837869</v>
      </c>
      <c r="W17">
        <f t="shared" si="3"/>
        <v>7.598888937368444E-3</v>
      </c>
      <c r="X17" s="5">
        <f>ABS(AVERAGE(V15:V24))</f>
        <v>2.2450706461449759</v>
      </c>
      <c r="Y17" s="5">
        <f>SQRT(((W15^2)+(W16^2)+(W17^2)+(W18^2)+(W19^2)+(W20^2)+(W21^2)+(W22^2)+(W23^2)+(W24^2))/($H$13-1))</f>
        <v>1.006820697770246E-2</v>
      </c>
      <c r="Z17" t="s">
        <v>28</v>
      </c>
      <c r="AA17">
        <f>SQRT((AA14^2)+(AA13^2))</f>
        <v>1.5026637237107479</v>
      </c>
      <c r="AB17">
        <f>SQRT(((ABS(AA13*(AA13^2+AA14^2)))*AB13)^2+((ABS(AA14*(AA13^2+AA14^2)))*AB14)^2)</f>
        <v>1.9808684943061365E-2</v>
      </c>
      <c r="AG17" t="s">
        <v>70</v>
      </c>
      <c r="AH17">
        <f>(AH16)-AH15</f>
        <v>0.87726750000000031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4.4666666670000001</v>
      </c>
      <c r="E18">
        <v>-4.9011346590000002</v>
      </c>
      <c r="F18">
        <v>0.55100206100000004</v>
      </c>
      <c r="K18">
        <f>ABS(E35-E32)</f>
        <v>2.7194736750000006</v>
      </c>
      <c r="N18">
        <f>($L$4-$L$5)*(E32/$L$4)</f>
        <v>6.6821863547549691</v>
      </c>
      <c r="O18">
        <f>SQRT(((E32/$L$4)*$M$4)^2+((E32/$L$4)*$M$5)^2+(($L$4-$L$5)*$H$11)^2+(((($L$5-$L$4)*E32)/($L$4^2))*$M$4)^2)</f>
        <v>0.15936533411112111</v>
      </c>
      <c r="Q18">
        <f t="shared" si="0"/>
        <v>-2.6098089144255701</v>
      </c>
      <c r="R18">
        <f t="shared" si="1"/>
        <v>0.23416088163204304</v>
      </c>
      <c r="T18">
        <f>E20*$AH$28</f>
        <v>-2.7964658402609177</v>
      </c>
      <c r="U18">
        <f>(SQRT(($M$3/E20)^2+($AI$28/$AH$28^2)))/100*T18</f>
        <v>-3.7717072043629471E-3</v>
      </c>
      <c r="V18">
        <f t="shared" si="2"/>
        <v>-2.1680144059590254</v>
      </c>
      <c r="W18">
        <f t="shared" si="3"/>
        <v>3.8668579437761523E-3</v>
      </c>
      <c r="Z18" t="s">
        <v>29</v>
      </c>
      <c r="AA18">
        <f>AA17/AA14</f>
        <v>1.7128911349283398</v>
      </c>
      <c r="AB18">
        <f>(((AB17/AA17)*100+(AB14/AA14)*100)/100)*AA18</f>
        <v>4.2105282929488154E-2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5</v>
      </c>
      <c r="E19">
        <v>-2.6697085399999998</v>
      </c>
      <c r="F19">
        <v>0.55626420440000002</v>
      </c>
      <c r="N19">
        <f>($L$4-$L$5)*(E35/$L$4)</f>
        <v>9.2919952691805392</v>
      </c>
      <c r="O19">
        <f>SQRT(((E35/$L$4)*$M$4)^2+((E35/$L$4)*$M$5)^2+(($L$4-$L$5)*$H$11)^2+(((($L$5-$L$4)*E35)/($L$4^2))*$M$4)^2)</f>
        <v>0.17156342492019216</v>
      </c>
      <c r="T19">
        <f>E23*$AH$28</f>
        <v>-0.62845143430189243</v>
      </c>
      <c r="U19">
        <f>(SQRT(($M$3/E23)^2+($AI$28/$AH$28^2)))/100*T19</f>
        <v>-8.5253452827517399E-4</v>
      </c>
      <c r="V19">
        <f t="shared" si="2"/>
        <v>-2.1758862968085855</v>
      </c>
      <c r="W19">
        <f t="shared" si="3"/>
        <v>2.255850314895386E-3</v>
      </c>
      <c r="Z19" t="s">
        <v>30</v>
      </c>
      <c r="AA19">
        <f>1/AA15</f>
        <v>1.3906818615758587</v>
      </c>
      <c r="AB19">
        <f>AB15</f>
        <v>8.1967213114754103E-3</v>
      </c>
      <c r="AG19" t="s">
        <v>72</v>
      </c>
      <c r="AH19">
        <f>AH17/AH18</f>
        <v>0.36552812500000015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5.0833333329999997</v>
      </c>
      <c r="E20">
        <v>-2.9804594849999999</v>
      </c>
      <c r="F20">
        <v>0.56149735209999996</v>
      </c>
      <c r="T20">
        <f>E26*$AH$28</f>
        <v>1.5474348625066932</v>
      </c>
      <c r="U20">
        <f>(SQRT(($M$3/E26)^2+($AI$28/$AH$28^2)))/100*T20</f>
        <v>2.0885510578657731E-3</v>
      </c>
      <c r="V20">
        <f t="shared" si="2"/>
        <v>-2.4341252688060755</v>
      </c>
      <c r="W20">
        <f t="shared" si="3"/>
        <v>5.7611536894617609E-3</v>
      </c>
      <c r="Z20" t="s">
        <v>31</v>
      </c>
      <c r="AA20">
        <f>AA10*AA19</f>
        <v>15.126818615758587</v>
      </c>
      <c r="AB20">
        <f>(((AB10/AA10)*100+(AB19/AA19)*100)/100)*AA20</f>
        <v>0.10306474894362745</v>
      </c>
      <c r="AG20" t="s">
        <v>73</v>
      </c>
      <c r="AH20">
        <f>ATAN(AH19)</f>
        <v>0.3504408132296889</v>
      </c>
      <c r="AI20">
        <f>(ABS(1/(1+AH19)))*AI19</f>
        <v>3.0513224813049282E-3</v>
      </c>
    </row>
    <row r="21" spans="2:35" x14ac:dyDescent="0.25">
      <c r="B21" s="9" t="s">
        <v>56</v>
      </c>
      <c r="C21">
        <v>4</v>
      </c>
      <c r="D21">
        <v>5.3833333330000004</v>
      </c>
      <c r="E21">
        <v>-2.694699468</v>
      </c>
      <c r="F21">
        <v>0.54575460880000004</v>
      </c>
      <c r="T21">
        <f>E29*$AH$28</f>
        <v>3.9815601313127686</v>
      </c>
      <c r="U21">
        <f>(SQRT(($M$3/E29)^2+($AI$28/$AH$28^2)))/100*T21</f>
        <v>5.3692500698222859E-3</v>
      </c>
      <c r="V21">
        <f t="shared" si="2"/>
        <v>-2.5515657772152602</v>
      </c>
      <c r="W21">
        <f t="shared" si="3"/>
        <v>1.0316588755699539E-2</v>
      </c>
      <c r="Z21" t="s">
        <v>32</v>
      </c>
      <c r="AA21">
        <f>AA10*AA18</f>
        <v>18.631575072994146</v>
      </c>
      <c r="AB21">
        <f>(((AB10/AA10)*100+(AB18/AA18)*100)/100)*AA21</f>
        <v>0.47511933693650971</v>
      </c>
    </row>
    <row r="22" spans="2:35" x14ac:dyDescent="0.25">
      <c r="B22" s="8" t="s">
        <v>54</v>
      </c>
      <c r="C22">
        <v>5</v>
      </c>
      <c r="D22">
        <v>5.9333333330000002</v>
      </c>
      <c r="E22">
        <v>-0.4403815942</v>
      </c>
      <c r="F22">
        <v>0.5656903579</v>
      </c>
      <c r="T22">
        <f>E32*$AH$28</f>
        <v>6.5331259085280289</v>
      </c>
      <c r="U22">
        <f>(SQRT(($M$3/E32)^2+($AI$28/$AH$28^2)))/100*T22</f>
        <v>8.8092654201096451E-3</v>
      </c>
      <c r="V22">
        <f t="shared" si="2"/>
        <v>-2.5515915495245602</v>
      </c>
      <c r="W22">
        <f t="shared" si="3"/>
        <v>1.5088183914777047E-2</v>
      </c>
      <c r="AE22">
        <v>2</v>
      </c>
      <c r="AG22" t="s">
        <v>74</v>
      </c>
      <c r="AH22">
        <f>AH18/AH17</f>
        <v>2.7357675965426727</v>
      </c>
      <c r="AI22">
        <f>SQRT((AI17*(AH18/(AH17^2)))^2)</f>
        <v>3.1185101426220298E-2</v>
      </c>
    </row>
    <row r="23" spans="2:35" x14ac:dyDescent="0.25">
      <c r="B23" s="5" t="s">
        <v>55</v>
      </c>
      <c r="C23">
        <v>5</v>
      </c>
      <c r="D23">
        <v>6.05</v>
      </c>
      <c r="E23">
        <v>-0.66980043570000003</v>
      </c>
      <c r="F23">
        <v>0.57119131469999995</v>
      </c>
      <c r="T23">
        <f>E35*$AH$28</f>
        <v>9.0847174580525891</v>
      </c>
      <c r="U23">
        <f>(SQRT(($M$3/E35)^2+($AI$28/$AH$28^2)))/100*T23</f>
        <v>1.2249495361205591E-2</v>
      </c>
      <c r="AA23" t="s">
        <v>11</v>
      </c>
      <c r="AB23" t="s">
        <v>4</v>
      </c>
      <c r="AG23" t="s">
        <v>31</v>
      </c>
      <c r="AH23">
        <f>AH22*AH16</f>
        <v>29.757675965426728</v>
      </c>
      <c r="AI23">
        <f>((SQRT((((AI19/AH19)*100)^2)+(((AI16/AH16)*100)^2)))/100)*AH23</f>
        <v>0.34031012027292595</v>
      </c>
    </row>
    <row r="24" spans="2:35" x14ac:dyDescent="0.25">
      <c r="B24" s="9" t="s">
        <v>56</v>
      </c>
      <c r="C24">
        <v>5</v>
      </c>
      <c r="D24">
        <v>6.3166666669999998</v>
      </c>
      <c r="E24">
        <v>-0.43829615570000002</v>
      </c>
      <c r="F24">
        <v>0.56569722479999995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29.157675965426726</v>
      </c>
      <c r="AI24">
        <f>AI23</f>
        <v>0.34031012027292595</v>
      </c>
    </row>
    <row r="25" spans="2:35" x14ac:dyDescent="0.25">
      <c r="B25" s="8" t="s">
        <v>54</v>
      </c>
      <c r="C25">
        <v>6</v>
      </c>
      <c r="D25">
        <v>6.8333333329999997</v>
      </c>
      <c r="E25">
        <v>1.9495515880000001</v>
      </c>
      <c r="F25">
        <v>0.56730350839999999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14.516818615758588</v>
      </c>
      <c r="AB25">
        <f>SQRT((AB20^2)+(AB24^2))</f>
        <v>0.10306474894362745</v>
      </c>
      <c r="AG25" t="s">
        <v>76</v>
      </c>
      <c r="AH25">
        <f>AH22*AH24</f>
        <v>79.768625096705534</v>
      </c>
      <c r="AI25">
        <f>((SQRT((((AI22/AH22)*100)^2)+(((AI24/AH24)*100)^2)))/100)*AH25</f>
        <v>1.3013753737897007</v>
      </c>
    </row>
    <row r="26" spans="2:35" x14ac:dyDescent="0.25">
      <c r="B26" s="5" t="s">
        <v>55</v>
      </c>
      <c r="C26">
        <v>6</v>
      </c>
      <c r="D26">
        <v>6.95</v>
      </c>
      <c r="E26">
        <v>1.6492484359999999</v>
      </c>
      <c r="F26">
        <v>0.56631467499999999</v>
      </c>
      <c r="J26">
        <f>D10/4</f>
        <v>0.55000000000000004</v>
      </c>
      <c r="K26">
        <f>J26-J27</f>
        <v>-9.5833333249999986E-2</v>
      </c>
      <c r="M26">
        <v>1</v>
      </c>
      <c r="N26">
        <f>ABS(K26)</f>
        <v>9.5833333249999986E-2</v>
      </c>
      <c r="O26">
        <f>ABS(K27)</f>
        <v>0.13333333349999998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7.233333333</v>
      </c>
      <c r="E27">
        <v>1.9412373009999999</v>
      </c>
      <c r="F27">
        <v>0.5589342866</v>
      </c>
      <c r="J27">
        <f>D12/4</f>
        <v>0.64583333325000003</v>
      </c>
      <c r="K27">
        <f t="shared" ref="K27:K42" si="4">J27-J28</f>
        <v>-0.13333333349999998</v>
      </c>
      <c r="M27">
        <v>2</v>
      </c>
      <c r="N27">
        <f>ABS(K28)</f>
        <v>0.10416666649999995</v>
      </c>
      <c r="O27">
        <f>ABS(K29)</f>
        <v>0.13333333349999998</v>
      </c>
      <c r="P27" t="s">
        <v>85</v>
      </c>
      <c r="AE27">
        <v>3</v>
      </c>
      <c r="AG27" t="s">
        <v>77</v>
      </c>
      <c r="AH27">
        <f>AH24-((3/2)*AH9)</f>
        <v>27.357675965426726</v>
      </c>
      <c r="AI27">
        <f>AI24</f>
        <v>0.34031012027292595</v>
      </c>
    </row>
    <row r="28" spans="2:35" x14ac:dyDescent="0.25">
      <c r="B28" s="8" t="s">
        <v>54</v>
      </c>
      <c r="C28">
        <v>7</v>
      </c>
      <c r="D28">
        <v>7.8</v>
      </c>
      <c r="E28">
        <v>4.5605275230000002</v>
      </c>
      <c r="F28">
        <v>0.57381542740000002</v>
      </c>
      <c r="J28">
        <f>D13/4</f>
        <v>0.77916666675000001</v>
      </c>
      <c r="K28">
        <f t="shared" si="4"/>
        <v>-0.10416666649999995</v>
      </c>
      <c r="M28">
        <v>3</v>
      </c>
      <c r="N28">
        <f>ABS(K30)</f>
        <v>0.10000000000000009</v>
      </c>
      <c r="O28">
        <f>ABS(K31)</f>
        <v>0.13333333324999996</v>
      </c>
      <c r="P28">
        <f>H13</f>
        <v>9</v>
      </c>
      <c r="AG28" t="s">
        <v>78</v>
      </c>
      <c r="AH28">
        <f>AH27/AH24</f>
        <v>0.93826668482994591</v>
      </c>
      <c r="AI28">
        <f>SQRT((AI27/AH24)^2+((AH27*AI24/(AH24^2))^2))</f>
        <v>1.6004446406925797E-2</v>
      </c>
    </row>
    <row r="29" spans="2:35" x14ac:dyDescent="0.25">
      <c r="B29" s="5" t="s">
        <v>55</v>
      </c>
      <c r="C29">
        <v>7</v>
      </c>
      <c r="D29">
        <v>7.9</v>
      </c>
      <c r="E29">
        <v>4.2435271290000003</v>
      </c>
      <c r="F29">
        <v>0.57694253579999999</v>
      </c>
      <c r="J29">
        <f>D15/4</f>
        <v>0.88333333324999996</v>
      </c>
      <c r="K29">
        <f t="shared" si="4"/>
        <v>-0.13333333349999998</v>
      </c>
      <c r="M29">
        <v>4</v>
      </c>
      <c r="N29">
        <f>ABS(K32)</f>
        <v>9.5833333250000097E-2</v>
      </c>
      <c r="O29">
        <f>ABS(K33)</f>
        <v>0.13749999999999996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8.1666666669999994</v>
      </c>
      <c r="E30">
        <v>4.539680004</v>
      </c>
      <c r="F30">
        <v>0.57166131980000001</v>
      </c>
      <c r="J30">
        <f>D16/4</f>
        <v>1.0166666667499999</v>
      </c>
      <c r="K30">
        <f t="shared" si="4"/>
        <v>-0.10000000000000009</v>
      </c>
      <c r="M30">
        <v>5</v>
      </c>
      <c r="N30">
        <f>ABS(K34)</f>
        <v>9.5833333499999895E-2</v>
      </c>
      <c r="O30">
        <f>ABS(K35)</f>
        <v>0.12916666649999997</v>
      </c>
      <c r="P30">
        <f>P28-1</f>
        <v>8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8.7333333329999991</v>
      </c>
      <c r="E31">
        <v>7.2737448819999999</v>
      </c>
      <c r="F31">
        <v>0.56398031589999997</v>
      </c>
      <c r="J31">
        <f>D18/4</f>
        <v>1.11666666675</v>
      </c>
      <c r="K31">
        <f t="shared" si="4"/>
        <v>-0.13333333324999996</v>
      </c>
      <c r="M31">
        <v>6</v>
      </c>
      <c r="N31">
        <f>ABS(K36)</f>
        <v>0.10000000000000009</v>
      </c>
      <c r="O31">
        <f>ABS(K37)</f>
        <v>0.14166666674999995</v>
      </c>
      <c r="R31" s="6" t="s">
        <v>17</v>
      </c>
      <c r="S31" s="5">
        <f>SUM(N26:O36)</f>
        <v>1.9708333325</v>
      </c>
      <c r="T31" s="5">
        <f>SQRT((P26^2)*10)</f>
        <v>1.8604085572798249E-2</v>
      </c>
      <c r="V31" s="6" t="s">
        <v>14</v>
      </c>
      <c r="W31" s="5">
        <f>AVERAGE(N26:N36)</f>
        <v>9.9537036944444476E-2</v>
      </c>
      <c r="X31" s="12">
        <f>SQRT(((P26)^2)/P28)</f>
        <v>1.9610428064906916E-3</v>
      </c>
    </row>
    <row r="32" spans="2:35" x14ac:dyDescent="0.25">
      <c r="B32" s="5" t="s">
        <v>55</v>
      </c>
      <c r="C32">
        <v>8</v>
      </c>
      <c r="D32">
        <v>8.85</v>
      </c>
      <c r="E32">
        <v>6.9629733360000001</v>
      </c>
      <c r="F32">
        <v>0.57546977929999998</v>
      </c>
      <c r="J32">
        <f>D19/4</f>
        <v>1.25</v>
      </c>
      <c r="K32">
        <f t="shared" si="4"/>
        <v>-9.5833333250000097E-2</v>
      </c>
      <c r="M32">
        <v>7</v>
      </c>
      <c r="N32">
        <f>ABS(K38)</f>
        <v>9.1666666749999903E-2</v>
      </c>
      <c r="O32">
        <f>ABS(K39)</f>
        <v>0.14166666649999993</v>
      </c>
      <c r="R32" s="6" t="s">
        <v>19</v>
      </c>
      <c r="S32" s="5">
        <f>H13/S31</f>
        <v>4.5665961964340784</v>
      </c>
      <c r="T32" s="5">
        <f>(H13/(S31^2))*T31</f>
        <v>4.3107321666366528E-2</v>
      </c>
      <c r="V32" s="6" t="s">
        <v>16</v>
      </c>
      <c r="W32" s="5">
        <f>AVERAGE(O26:O35)</f>
        <v>0.13437499999999997</v>
      </c>
      <c r="X32" s="12">
        <f>SQRT(((P26)^2)/P30)</f>
        <v>2.0799999999999998E-3</v>
      </c>
    </row>
    <row r="33" spans="2:42" x14ac:dyDescent="0.25">
      <c r="B33" s="9" t="s">
        <v>56</v>
      </c>
      <c r="C33">
        <v>8</v>
      </c>
      <c r="D33">
        <v>9.1666666669999994</v>
      </c>
      <c r="E33">
        <v>7.244459473</v>
      </c>
      <c r="F33">
        <v>0.59099488050000004</v>
      </c>
      <c r="J33">
        <f>D21/4</f>
        <v>1.3458333332500001</v>
      </c>
      <c r="K33">
        <f t="shared" si="4"/>
        <v>-0.13749999999999996</v>
      </c>
      <c r="M33">
        <v>8</v>
      </c>
      <c r="N33">
        <f>ABS(K40)</f>
        <v>0.10833333350000007</v>
      </c>
      <c r="O33">
        <f>ABS(K41)</f>
        <v>0.125</v>
      </c>
      <c r="P33" s="3"/>
      <c r="Q33" s="3"/>
    </row>
    <row r="34" spans="2:42" x14ac:dyDescent="0.25">
      <c r="B34" s="8" t="s">
        <v>54</v>
      </c>
      <c r="C34">
        <v>9</v>
      </c>
      <c r="D34">
        <v>9.6666666669999994</v>
      </c>
      <c r="E34">
        <v>10.00568999</v>
      </c>
      <c r="F34">
        <v>0.56671963790000002</v>
      </c>
      <c r="J34">
        <f>D22/4</f>
        <v>1.4833333332500001</v>
      </c>
      <c r="K34">
        <f t="shared" si="4"/>
        <v>-9.5833333499999895E-2</v>
      </c>
      <c r="M34">
        <v>9</v>
      </c>
      <c r="N34">
        <f>ABS(K42)</f>
        <v>0.10416666575000022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9.7666666670000009</v>
      </c>
      <c r="E35">
        <v>9.6824470110000007</v>
      </c>
      <c r="F35">
        <v>0.56565526850000003</v>
      </c>
      <c r="J35">
        <f>D24/4</f>
        <v>1.5791666667499999</v>
      </c>
      <c r="K35">
        <f t="shared" si="4"/>
        <v>-0.12916666649999997</v>
      </c>
      <c r="P35" s="3"/>
      <c r="Q35" s="3"/>
    </row>
    <row r="36" spans="2:42" x14ac:dyDescent="0.25">
      <c r="B36" s="9" t="s">
        <v>56</v>
      </c>
      <c r="C36">
        <v>9</v>
      </c>
      <c r="D36">
        <v>10.08333333</v>
      </c>
      <c r="E36">
        <v>10.007775430000001</v>
      </c>
      <c r="F36">
        <v>0.56672650479999997</v>
      </c>
      <c r="J36">
        <f>D25/4</f>
        <v>1.7083333332499999</v>
      </c>
      <c r="K36">
        <f t="shared" si="4"/>
        <v>-0.10000000000000009</v>
      </c>
      <c r="Q36" t="s">
        <v>87</v>
      </c>
      <c r="AC36" t="s">
        <v>40</v>
      </c>
    </row>
    <row r="37" spans="2:42" x14ac:dyDescent="0.25">
      <c r="B37" s="8"/>
      <c r="J37">
        <f>D27/4</f>
        <v>1.80833333325</v>
      </c>
      <c r="K37">
        <f t="shared" si="4"/>
        <v>-0.14166666674999995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/>
      <c r="J38">
        <f>D28/4</f>
        <v>1.95</v>
      </c>
      <c r="K38">
        <f t="shared" si="4"/>
        <v>-9.1666666749999903E-2</v>
      </c>
      <c r="Q38">
        <f>V15</f>
        <v>-1.8569574880161364</v>
      </c>
      <c r="R38">
        <f t="shared" ref="Q38:R47" si="5">W15</f>
        <v>1.5257824083328335E-2</v>
      </c>
      <c r="S38">
        <f>D13/4-D10/4</f>
        <v>0.22916666674999997</v>
      </c>
      <c r="T38">
        <f>$P$26</f>
        <v>5.8831284194720748E-3</v>
      </c>
      <c r="V38">
        <f>Q38/S38</f>
        <v>-8.1030872174874737</v>
      </c>
      <c r="W38">
        <f>SQRT(((1/S38)*R38)^2+((Q38/(S38^2))*T38)^2)</f>
        <v>0.21841616635193278</v>
      </c>
      <c r="Y38" s="6" t="s">
        <v>94</v>
      </c>
      <c r="Z38" s="6"/>
      <c r="AA38" s="5">
        <f>AVERAGE(V38:V47)</f>
        <v>-9.6180367117732732</v>
      </c>
      <c r="AB38" s="13">
        <f>SQRT(SUM(W38^2+W39^2+W40^2+W41^2+W42^2+W43^2+W44^2+W45^2+W46^2+W47^2)/(H13^2))</f>
        <v>7.775176756569939E-2</v>
      </c>
      <c r="AC38" t="s">
        <v>42</v>
      </c>
      <c r="AD38" s="10"/>
      <c r="AE38" s="10"/>
      <c r="AF38" s="10"/>
      <c r="AG38" s="10"/>
    </row>
    <row r="39" spans="2:42" x14ac:dyDescent="0.25">
      <c r="B39" s="9"/>
      <c r="J39">
        <f>D30/4</f>
        <v>2.0416666667499999</v>
      </c>
      <c r="K39">
        <f t="shared" si="4"/>
        <v>-0.14166666649999993</v>
      </c>
      <c r="Q39">
        <f t="shared" si="5"/>
        <v>-2.1268142279463786</v>
      </c>
      <c r="R39">
        <f t="shared" si="5"/>
        <v>1.1536393929303779E-2</v>
      </c>
      <c r="S39">
        <f>D16/4-D13/4</f>
        <v>0.23749999999999993</v>
      </c>
      <c r="T39">
        <f t="shared" ref="T39:T47" si="6">$P$26</f>
        <v>5.8831284194720748E-3</v>
      </c>
      <c r="V39">
        <f t="shared" ref="V39:V47" si="7">Q39/S39</f>
        <v>-8.9550072755637018</v>
      </c>
      <c r="W39">
        <f t="shared" ref="W39:W47" si="8">SQRT(((1/S39)*R39)^2+((Q39/(S39^2))*T39)^2)</f>
        <v>0.22708110933231124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2.1833333332499998</v>
      </c>
      <c r="K40">
        <f t="shared" si="4"/>
        <v>-0.10833333350000007</v>
      </c>
      <c r="Q40">
        <f t="shared" si="5"/>
        <v>-2.0956101548837869</v>
      </c>
      <c r="R40">
        <f t="shared" si="5"/>
        <v>7.598888937368444E-3</v>
      </c>
      <c r="S40">
        <f>D19/4-D16/4</f>
        <v>0.23333333325000005</v>
      </c>
      <c r="T40">
        <f t="shared" si="6"/>
        <v>5.8831284194720748E-3</v>
      </c>
      <c r="V40">
        <f t="shared" si="7"/>
        <v>-8.9811863812809367</v>
      </c>
      <c r="W40">
        <f t="shared" si="8"/>
        <v>0.22877613539287051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2.2916666667499999</v>
      </c>
      <c r="K41">
        <f t="shared" si="4"/>
        <v>-0.125</v>
      </c>
      <c r="Q41">
        <f t="shared" si="5"/>
        <v>-2.1680144059590254</v>
      </c>
      <c r="R41">
        <f t="shared" si="5"/>
        <v>3.8668579437761523E-3</v>
      </c>
      <c r="S41">
        <f>D22/4-D19/4</f>
        <v>0.23333333325000005</v>
      </c>
      <c r="T41">
        <f t="shared" si="6"/>
        <v>5.8831284194720748E-3</v>
      </c>
      <c r="V41">
        <f t="shared" si="7"/>
        <v>-9.2914903145713534</v>
      </c>
      <c r="W41">
        <f t="shared" si="8"/>
        <v>0.23485555999094362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2.4166666667499999</v>
      </c>
      <c r="K42">
        <f t="shared" si="4"/>
        <v>-0.10416666575000022</v>
      </c>
      <c r="Q42">
        <f t="shared" si="5"/>
        <v>-2.1758862968085855</v>
      </c>
      <c r="R42">
        <f t="shared" si="5"/>
        <v>2.255850314895386E-3</v>
      </c>
      <c r="S42">
        <f>D25/4-D22/4</f>
        <v>0.22499999999999987</v>
      </c>
      <c r="T42">
        <f t="shared" si="6"/>
        <v>5.8831284194720748E-3</v>
      </c>
      <c r="V42">
        <f t="shared" si="7"/>
        <v>-9.6706057635937182</v>
      </c>
      <c r="W42">
        <f t="shared" si="8"/>
        <v>0.25305831463509459</v>
      </c>
      <c r="Y42" s="14" t="s">
        <v>96</v>
      </c>
      <c r="Z42" s="14"/>
      <c r="AA42" s="12">
        <f>ABS($X$17*100)</f>
        <v>224.50706461449758</v>
      </c>
      <c r="AB42" s="12">
        <f>$Y$17</f>
        <v>1.006820697770246E-2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2.5208333325000001</v>
      </c>
      <c r="Q43">
        <f t="shared" si="5"/>
        <v>-2.4341252688060755</v>
      </c>
      <c r="R43">
        <f t="shared" si="5"/>
        <v>5.7611536894617609E-3</v>
      </c>
      <c r="S43">
        <f>D28/4-D25/4</f>
        <v>0.24166666675000004</v>
      </c>
      <c r="T43">
        <f t="shared" si="6"/>
        <v>5.8831284194720748E-3</v>
      </c>
      <c r="V43">
        <f t="shared" si="7"/>
        <v>-10.072242488138158</v>
      </c>
      <c r="W43">
        <f t="shared" si="8"/>
        <v>0.24635461839840758</v>
      </c>
      <c r="Y43" s="14" t="s">
        <v>97</v>
      </c>
      <c r="Z43" s="14"/>
      <c r="AA43" s="12">
        <f>ABS($W$31)</f>
        <v>9.9537036944444476E-2</v>
      </c>
      <c r="AB43" s="12">
        <f>$X$31</f>
        <v>1.9610428064906916E-3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Q44">
        <f t="shared" si="5"/>
        <v>-2.5515657772152602</v>
      </c>
      <c r="R44">
        <f t="shared" si="5"/>
        <v>1.0316588755699539E-2</v>
      </c>
      <c r="S44">
        <f>D31/4-D28/4</f>
        <v>0.23333333324999983</v>
      </c>
      <c r="T44">
        <f t="shared" si="6"/>
        <v>5.8831284194720748E-3</v>
      </c>
      <c r="V44">
        <f t="shared" si="7"/>
        <v>-10.935281906256581</v>
      </c>
      <c r="W44">
        <f t="shared" si="8"/>
        <v>0.27923830552542805</v>
      </c>
      <c r="Y44" s="14" t="s">
        <v>98</v>
      </c>
      <c r="Z44" s="14"/>
      <c r="AA44" s="12">
        <f>ABS($W$32)</f>
        <v>0.13437499999999997</v>
      </c>
      <c r="AB44" s="12">
        <f>$X$32</f>
        <v>2.0799999999999998E-3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Q45">
        <f t="shared" si="5"/>
        <v>-2.5515915495245602</v>
      </c>
      <c r="R45">
        <f t="shared" si="5"/>
        <v>1.5088183914777047E-2</v>
      </c>
      <c r="S45">
        <f>D34/4-D31/4</f>
        <v>0.23333333350000007</v>
      </c>
      <c r="T45">
        <f t="shared" si="6"/>
        <v>5.8831284194720748E-3</v>
      </c>
      <c r="V45">
        <f t="shared" si="7"/>
        <v>-10.935392347294259</v>
      </c>
      <c r="W45">
        <f t="shared" si="8"/>
        <v>0.28319971772323016</v>
      </c>
      <c r="Y45" s="14" t="s">
        <v>99</v>
      </c>
      <c r="Z45" s="14"/>
      <c r="AA45" s="5">
        <f>ABS($S$31)</f>
        <v>1.9708333325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Y46" s="14" t="s">
        <v>100</v>
      </c>
      <c r="Z46" s="14"/>
      <c r="AA46" s="5">
        <f>ABS($S$32)</f>
        <v>4.5665961964340784</v>
      </c>
      <c r="AB46" s="5">
        <f>$T$32</f>
        <v>4.3107321666366528E-2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9.6180367117732732</v>
      </c>
      <c r="AB47" s="5">
        <f>$AB$38</f>
        <v>7.775176756569939E-2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2019-09-04T11:27:25Z</dcterms:modified>
</cp:coreProperties>
</file>