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4BD7E50-A382-40E3-904A-1FA61FDCF09C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T43" i="1"/>
  <c r="S43" i="1"/>
  <c r="W43" i="1" s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V43" i="1" l="1"/>
  <c r="AA38" i="1" s="1"/>
  <c r="AA47" i="1" s="1"/>
  <c r="W38" i="1"/>
  <c r="AB38" i="1" s="1"/>
  <c r="AB47" i="1" s="1"/>
  <c r="P30" i="1"/>
  <c r="X32" i="1" s="1"/>
  <c r="AB44" i="1" s="1"/>
  <c r="S32" i="1"/>
  <c r="AA46" i="1" s="1"/>
  <c r="AA45" i="1"/>
  <c r="H13" i="1" l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<sst xmlns="http://schemas.openxmlformats.org/spreadsheetml/2006/main" count="160" uniqueCount="101">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</sst>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Q53" sqref="Q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22.115010570000003</v>
      </c>
      <c r="M3">
        <v>0.01</v>
      </c>
      <c r="N3" t="s">
        <v>38</v>
      </c>
    </row>
    <row r="4" spans="1:35" x14ac:dyDescent="0.25">
      <c r="D4">
        <v>3.3333333329999999E-2</v>
      </c>
      <c r="E4">
        <v>11.05663077</v>
      </c>
      <c r="F4">
        <v>0.51546404700000004</v>
      </c>
      <c r="H4" s="11" t="s">
        <v>7</v>
      </c>
      <c r="I4" s="11"/>
      <c r="J4" s="11"/>
      <c r="K4" s="11"/>
      <c r="L4">
        <f>AA20</f>
        <v>12.756585370351113</v>
      </c>
      <c r="M4">
        <f>AB20</f>
        <v>0.1021718745916626</v>
      </c>
      <c r="P4" t="s">
        <v>13</v>
      </c>
    </row>
    <row r="5" spans="1:35" x14ac:dyDescent="0.25">
      <c r="D5">
        <v>0.05</v>
      </c>
      <c r="E5">
        <v>-11.058379800000001</v>
      </c>
      <c r="F5">
        <v>0.44710422160000002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22.115010570000003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1.9666666669999999</v>
      </c>
      <c r="E10">
        <v>-10.38322294</v>
      </c>
      <c r="F10">
        <v>0.50672421300000003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11.057505285000001</v>
      </c>
      <c r="AB10">
        <f>AB9</f>
        <v>0.01</v>
      </c>
      <c r="AE10" t="s">
        <v>65</v>
      </c>
      <c r="AH10">
        <f>L3</f>
        <v>22.115010570000003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2.0499999999999998</v>
      </c>
      <c r="E11">
        <v>-10.61280127</v>
      </c>
      <c r="F11">
        <v>0.51117725260000002</v>
      </c>
      <c r="G11" t="s">
        <v>57</v>
      </c>
      <c r="H11">
        <f>M3</f>
        <v>0.01</v>
      </c>
      <c r="K11">
        <f>ABS(E11-E14)</f>
        <v>1.7963918680000006</v>
      </c>
      <c r="L11">
        <f>SQRT((H11^2)+(H11^2))</f>
        <v>1.4142135623730951E-2</v>
      </c>
      <c r="N11">
        <f>($L$4-$L$5)*(E11/$L$4)</f>
        <v>-10.105313679335932</v>
      </c>
      <c r="O11">
        <f>SQRT(((E11/$L$4)*$M$4)^2+((E11/$L$4)*$M$5)^2+(($L$4-$L$5)*$H$11)^2+(((($L$5-$L$4)*E11)/($L$4^2))*$M$4)^2)</f>
        <v>0.16890828037106947</v>
      </c>
      <c r="Q11">
        <f>N11-N12</f>
        <v>-1.7104912129526983</v>
      </c>
      <c r="R11">
        <f>SQRT((O11^2)+(O12^2))</f>
        <v>0.2297630628695656</v>
      </c>
      <c r="T11" s="5">
        <f>ABS(AVERAGE(Q11:Q20))</f>
        <v>2.0592938423634957</v>
      </c>
      <c r="U11" s="5">
        <f>SQRT(((R11^2)+(R12^2)+(R13^2)+(R14^2)+(R15^2)+(R16^2)+(R17^2)+(R18^2)+(R19^2)+(R20^2))/($H$13-1))</f>
        <v>0.19492576127311825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2.483333333</v>
      </c>
      <c r="E12">
        <v>-10.388520310000001</v>
      </c>
      <c r="F12">
        <v>0.4960265156</v>
      </c>
      <c r="G12" t="s">
        <v>58</v>
      </c>
      <c r="H12">
        <f>L6</f>
        <v>4.1599999999999996E-3</v>
      </c>
      <c r="K12">
        <f>ABS(E14-E17)</f>
        <v>1.8578058109999995</v>
      </c>
      <c r="L12" s="1"/>
      <c r="N12">
        <f>($L$4-$L$5)*(E14/$L$4)</f>
        <v>-8.3948224663832338</v>
      </c>
      <c r="O12">
        <f>SQRT(((E14/$L$4)*$M$4)^2+((E14/$L$4)*$M$5)^2+(($L$4-$L$5)*$H$11)^2+(((($L$5-$L$4)*E14)/($L$4^2))*$M$4)^2)</f>
        <v>0.15575961569448016</v>
      </c>
      <c r="Q12">
        <f t="shared" ref="Q12:Q19" si="0">N12-N13</f>
        <v>-1.7689684370626191</v>
      </c>
      <c r="R12">
        <f t="shared" ref="R12:R19" si="1">SQRT((O12^2)+(O13^2))</f>
        <v>0.21198482127752377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3.016666667</v>
      </c>
      <c r="E13">
        <v>-8.608247059</v>
      </c>
      <c r="F13">
        <v>0.53759497320000005</v>
      </c>
      <c r="G13" t="s">
        <v>39</v>
      </c>
      <c r="H13" s="4">
        <f>C39</f>
        <v>10</v>
      </c>
      <c r="K13">
        <f>ABS(E17-E20)</f>
        <v>2.0499524970000005</v>
      </c>
      <c r="L13" s="1"/>
      <c r="N13">
        <f>($L$4-$L$5)*(E17/$L$4)</f>
        <v>-6.6258540293206147</v>
      </c>
      <c r="O13">
        <f>SQRT(((E17/$L$4)*$M$4)^2+((E17/$L$4)*$M$5)^2+(($L$4-$L$5)*$H$11)^2+(((($L$5-$L$4)*E17)/($L$4^2))*$M$4)^2)</f>
        <v>0.14379327720992918</v>
      </c>
      <c r="Q13">
        <f t="shared" si="0"/>
        <v>-1.9519269684697447</v>
      </c>
      <c r="R13">
        <f t="shared" si="1"/>
        <v>0.19590181449140459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3.1</v>
      </c>
      <c r="E14">
        <v>-8.8164094019999997</v>
      </c>
      <c r="F14">
        <v>0.52611472999999997</v>
      </c>
      <c r="K14">
        <f>ABS(E20-E23)</f>
        <v>2.0339677309999997</v>
      </c>
      <c r="L14" s="1"/>
      <c r="N14">
        <f>($L$4-$L$5)*(E20/$L$4)</f>
        <v>-4.6739270608508701</v>
      </c>
      <c r="O14">
        <f>SQRT(((E20/$L$4)*$M$4)^2+((E20/$L$4)*$M$5)^2+(($L$4-$L$5)*$H$11)^2+(((($L$5-$L$4)*E20)/($L$4^2))*$M$4)^2)</f>
        <v>0.13304515906357947</v>
      </c>
      <c r="Q14">
        <f t="shared" si="0"/>
        <v>-1.9367065690284204</v>
      </c>
      <c r="R14">
        <f t="shared" si="1"/>
        <v>0.18293638344069874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1.0575052850000013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3.5</v>
      </c>
      <c r="E15">
        <v>-8.6561704670000008</v>
      </c>
      <c r="F15">
        <v>0.50537832120000004</v>
      </c>
      <c r="K15">
        <f>ABS(E26-E23)</f>
        <v>2.0979994658000001</v>
      </c>
      <c r="L15" s="1"/>
      <c r="N15">
        <f>($L$4-$L$5)*(E23/$L$4)</f>
        <v>-2.7372204918224496</v>
      </c>
      <c r="O15">
        <f>SQRT(((E23/$L$4)*$M$4)^2+((E23/$L$4)*$M$5)^2+(($L$4-$L$5)*$H$11)^2+(((($L$5-$L$4)*E23)/($L$4^2))*$M$4)^2)</f>
        <v>0.12555758056011271</v>
      </c>
      <c r="Q15">
        <f t="shared" si="0"/>
        <v>-1.9976764062207129</v>
      </c>
      <c r="R15">
        <f t="shared" si="1"/>
        <v>0.1749069528381002</v>
      </c>
      <c r="T15">
        <f>E11*$AH$28</f>
        <v>-9.8329236180206383</v>
      </c>
      <c r="U15">
        <f>(SQRT(($M$3/E11)^2+($AI$28/$AH$28^2)))/100*T15</f>
        <v>-1.222450460305765E-2</v>
      </c>
      <c r="V15">
        <f>T15-T16</f>
        <v>-1.6643846969987983</v>
      </c>
      <c r="W15">
        <f>SQRT(U15^2+U16^2)</f>
        <v>1.5892495061609429E-2</v>
      </c>
      <c r="Z15" t="s">
        <v>26</v>
      </c>
      <c r="AA15">
        <f>AA14/AA13</f>
        <v>0.86680761065573875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4.0666666669999998</v>
      </c>
      <c r="E16">
        <v>-6.6623345460000003</v>
      </c>
      <c r="F16">
        <v>0.54243195919999998</v>
      </c>
      <c r="K16">
        <f>ABS(E29-E26)</f>
        <v>2.1755217332000001</v>
      </c>
      <c r="L16" s="1"/>
      <c r="N16">
        <f>($L$4-$L$5)*(E26/$L$4)</f>
        <v>-0.7395440856017369</v>
      </c>
      <c r="O16">
        <f>SQRT(((E26/$L$4)*$M$4)^2+((E26/$L$4)*$M$5)^2+(($L$4-$L$5)*$H$11)^2+(((($L$5-$L$4)*E26)/($L$4^2))*$M$4)^2)</f>
        <v>0.12176919197810347</v>
      </c>
      <c r="Q16">
        <f t="shared" si="0"/>
        <v>-2.071491679802139</v>
      </c>
      <c r="R16">
        <f t="shared" si="1"/>
        <v>0.17268764006467777</v>
      </c>
      <c r="T16">
        <f>E14*$AH$28</f>
        <v>-8.16853892102184</v>
      </c>
      <c r="U16">
        <f>(SQRT(($M$3/E14)^2+($AI$28/$AH$28^2)))/100*T16</f>
        <v>-1.0155436302449168E-2</v>
      </c>
      <c r="V16">
        <f t="shared" ref="V16:V23" si="2">T16-T17</f>
        <v>-1.7212856598301203</v>
      </c>
      <c r="W16">
        <f t="shared" ref="W16:W23" si="3">SQRT(U16^2+U17^2)</f>
        <v>1.293769164400126E-2</v>
      </c>
      <c r="X16" s="6" t="s">
        <v>83</v>
      </c>
      <c r="Y16" s="6" t="s">
        <v>84</v>
      </c>
      <c r="Z16" t="s">
        <v>27</v>
      </c>
      <c r="AA16">
        <f>ATAN(AA14/AA13)</f>
        <v>0.71417118131642154</v>
      </c>
      <c r="AB16">
        <f>(ABS(1/(1+AA15)))*AB15</f>
        <v>4.3907691744390371E-3</v>
      </c>
      <c r="AG16" t="s">
        <v>69</v>
      </c>
      <c r="AH16">
        <f>AH10/2</f>
        <v>11.057505285000001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4.1666666670000003</v>
      </c>
      <c r="E17">
        <v>-6.9586035910000001</v>
      </c>
      <c r="F17">
        <v>0.53595047829999998</v>
      </c>
      <c r="K17">
        <f>ABS(E32-E29)</f>
        <v>2.4023278210000001</v>
      </c>
      <c r="L17" s="1"/>
      <c r="N17">
        <f>($L$4-$L$5)*(E29/$L$4)</f>
        <v>1.3319475942004022</v>
      </c>
      <c r="O17">
        <f>SQRT(((E29/$L$4)*$M$4)^2+((E29/$L$4)*$M$5)^2+(($L$4-$L$5)*$H$11)^2+(((($L$5-$L$4)*E29)/($L$4^2))*$M$4)^2)</f>
        <v>0.12244706985513162</v>
      </c>
      <c r="Q17">
        <f t="shared" si="0"/>
        <v>-2.2874522545168299</v>
      </c>
      <c r="R17">
        <f t="shared" si="1"/>
        <v>0.17752320976600117</v>
      </c>
      <c r="T17">
        <f>E17*$AH$28</f>
        <v>-6.4472532611917197</v>
      </c>
      <c r="U17">
        <f>(SQRT(($M$3/E17)^2+($AI$28/$AH$28^2)))/100*T17</f>
        <v>-8.0156708129861202E-3</v>
      </c>
      <c r="V17">
        <f t="shared" si="2"/>
        <v>-1.899312519923563</v>
      </c>
      <c r="W17">
        <f t="shared" si="3"/>
        <v>9.8095137877386562E-3</v>
      </c>
      <c r="X17" s="5">
        <f>ABS(AVERAGE(V15:V24))</f>
        <v>2.0037853055889636</v>
      </c>
      <c r="Y17" s="5">
        <f>SQRT(((W15^2)+(W16^2)+(W17^2)+(W18^2)+(W19^2)+(W20^2)+(W21^2)+(W22^2)+(W23^2)+(W24^2))/($H$13-1))</f>
        <v>9.5962879286105082E-3</v>
      </c>
      <c r="Z17" t="s">
        <v>28</v>
      </c>
      <c r="AA17">
        <f>SQRT((AA14^2)+(AA13^2))</f>
        <v>1.6145331919173833</v>
      </c>
      <c r="AB17">
        <f>SQRT(((ABS(AA13*(AA13^2+AA14^2)))*AB13)^2+((ABS(AA14*(AA13^2+AA14^2)))*AB14)^2)</f>
        <v>2.7566174564032122E-2</v>
      </c>
      <c r="AG17" t="s">
        <v>70</v>
      </c>
      <c r="AH17">
        <f>(AH16)-AH15</f>
        <v>1.0575052850000013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4.5333333329999999</v>
      </c>
      <c r="E18">
        <v>-6.715699474</v>
      </c>
      <c r="F18">
        <v>0.53688747400000003</v>
      </c>
      <c r="K18">
        <f>ABS(E35-E32)</f>
        <v>2.6239292139999999</v>
      </c>
      <c r="N18">
        <f>($L$4-$L$5)*(E32/$L$4)</f>
        <v>3.6193998487172321</v>
      </c>
      <c r="O18">
        <f>SQRT(((E32/$L$4)*$M$4)^2+((E32/$L$4)*$M$5)^2+(($L$4-$L$5)*$H$11)^2+(((($L$5-$L$4)*E32)/($L$4^2))*$M$4)^2)</f>
        <v>0.12853483998323634</v>
      </c>
      <c r="Q18">
        <f t="shared" si="0"/>
        <v>-2.4984570148125824</v>
      </c>
      <c r="R18">
        <f t="shared" si="1"/>
        <v>0.19058954201479231</v>
      </c>
      <c r="T18">
        <f>E20*$AH$28</f>
        <v>-4.5479407412681567</v>
      </c>
      <c r="U18">
        <f>(SQRT(($M$3/E20)^2+($AI$28/$AH$28^2)))/100*T18</f>
        <v>-5.6546955859424659E-3</v>
      </c>
      <c r="V18">
        <f t="shared" si="2"/>
        <v>-1.8845023883540355</v>
      </c>
      <c r="W18">
        <f t="shared" si="3"/>
        <v>6.5534629691750721E-3</v>
      </c>
      <c r="Z18" t="s">
        <v>29</v>
      </c>
      <c r="AA18">
        <f>AA17/AA14</f>
        <v>1.5267377050672435</v>
      </c>
      <c r="AB18">
        <f>(((AB17/AA17)*100+(AB14/AA14)*100)/100)*AA18</f>
        <v>4.0504338108063927E-2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5.1333333330000004</v>
      </c>
      <c r="E19">
        <v>-4.6897498669999997</v>
      </c>
      <c r="F19">
        <v>0.55271046369999999</v>
      </c>
      <c r="K19">
        <f>ABS(E38-E35)</f>
        <v>2.4265057560000001</v>
      </c>
      <c r="N19">
        <f>($L$4-$L$5)*(E35/$L$4)</f>
        <v>6.1178568635298145</v>
      </c>
      <c r="O19">
        <f>SQRT(((E35/$L$4)*$M$4)^2+((E35/$L$4)*$M$5)^2+(($L$4-$L$5)*$H$11)^2+(((($L$5-$L$4)*E35)/($L$4^2))*$M$4)^2)</f>
        <v>0.14072373089103382</v>
      </c>
      <c r="Q19">
        <f t="shared" si="0"/>
        <v>-2.3104740384057134</v>
      </c>
      <c r="R19">
        <f t="shared" si="1"/>
        <v>0.21009586892473278</v>
      </c>
      <c r="T19">
        <f>E23*$AH$28</f>
        <v>-2.6634383529141212</v>
      </c>
      <c r="U19">
        <f>(SQRT(($M$3/E23)^2+($AI$28/$AH$28^2)))/100*T19</f>
        <v>-3.3124454287839587E-3</v>
      </c>
      <c r="V19">
        <f t="shared" si="2"/>
        <v>-1.9438287755537611</v>
      </c>
      <c r="W19">
        <f t="shared" si="3"/>
        <v>3.4323757885585757E-3</v>
      </c>
      <c r="Z19" t="s">
        <v>30</v>
      </c>
      <c r="AA19">
        <f>1/AA15</f>
        <v>1.1536585370351113</v>
      </c>
      <c r="AB19">
        <f>AB15</f>
        <v>8.1967213114754103E-3</v>
      </c>
      <c r="AG19" t="s">
        <v>72</v>
      </c>
      <c r="AH19">
        <f>AH17/AH18</f>
        <v>0.44062720208333389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5.2166666670000001</v>
      </c>
      <c r="E20">
        <v>-4.9086510939999997</v>
      </c>
      <c r="F20">
        <v>0.55720468999999995</v>
      </c>
      <c r="N20">
        <f>($L$4-$L$5)*(E38/$L$4)</f>
        <v>8.4283309019355279</v>
      </c>
      <c r="O20">
        <f>SQRT(((E38/$L$4)*$M$4)^2+((E38/$L$4)*$M$5)^2+(($L$4-$L$5)*$H$11)^2+(((($L$5-$L$4)*E38)/($L$4^2))*$M$4)^2)</f>
        <v>0.15600354388072854</v>
      </c>
      <c r="T20">
        <f>E26*$AH$28</f>
        <v>-0.71960957736036013</v>
      </c>
      <c r="U20">
        <f>(SQRT(($M$3/E26)^2+($AI$28/$AH$28^2)))/100*T20</f>
        <v>-8.9939359304553809E-4</v>
      </c>
      <c r="V20">
        <f t="shared" si="2"/>
        <v>-2.015654348712729</v>
      </c>
      <c r="W20">
        <f t="shared" si="3"/>
        <v>1.8475763693063404E-3</v>
      </c>
      <c r="Z20" t="s">
        <v>31</v>
      </c>
      <c r="AA20">
        <f>AA10*AA19</f>
        <v>12.756585370351113</v>
      </c>
      <c r="AB20">
        <f>(((AB10/AA10)*100+(AB19/AA19)*100)/100)*AA20</f>
        <v>0.1021718745916626</v>
      </c>
      <c r="AG20" t="s">
        <v>73</v>
      </c>
      <c r="AH20">
        <f>ATAN(AH19)</f>
        <v>0.41503222398619999</v>
      </c>
      <c r="AI20">
        <f>(ABS(1/(1+AH19)))*AI19</f>
        <v>2.8922587749565785E-3</v>
      </c>
    </row>
    <row r="21" spans="2:35" x14ac:dyDescent="0.25">
      <c r="B21" s="9" t="s">
        <v>56</v>
      </c>
      <c r="C21">
        <v>4</v>
      </c>
      <c r="D21">
        <v>5.5666666669999998</v>
      </c>
      <c r="E21">
        <v>-4.7591613400000004</v>
      </c>
      <c r="F21">
        <v>0.55511202670000004</v>
      </c>
      <c r="T21">
        <f>E29*$AH$28</f>
        <v>1.2960447713523688</v>
      </c>
      <c r="U21">
        <f>(SQRT(($M$3/E29)^2+($AI$28/$AH$28^2)))/100*T21</f>
        <v>1.6138864908065362E-3</v>
      </c>
      <c r="V21">
        <f t="shared" si="2"/>
        <v>-2.2257936776892979</v>
      </c>
      <c r="W21">
        <f t="shared" si="3"/>
        <v>4.6671970834779872E-3</v>
      </c>
      <c r="Z21" t="s">
        <v>32</v>
      </c>
      <c r="AA21">
        <f>AA10*AA18</f>
        <v>16.881910242589818</v>
      </c>
      <c r="AB21">
        <f>(((AB10/AA10)*100+(AB18/AA18)*100)/100)*AA21</f>
        <v>0.46314430974601623</v>
      </c>
    </row>
    <row r="22" spans="2:35" x14ac:dyDescent="0.25">
      <c r="B22" s="8" t="s">
        <v>54</v>
      </c>
      <c r="C22">
        <v>5</v>
      </c>
      <c r="D22">
        <v>6.1833333330000002</v>
      </c>
      <c r="E22">
        <v>-2.6371280939999999</v>
      </c>
      <c r="F22">
        <v>0.57397497200000003</v>
      </c>
      <c r="T22">
        <f>E32*$AH$28</f>
        <v>3.5218384490416668</v>
      </c>
      <c r="U22">
        <f>(SQRT(($M$3/E32)^2+($AI$28/$AH$28^2)))/100*T22</f>
        <v>4.3792806499261495E-3</v>
      </c>
      <c r="V22">
        <f t="shared" si="2"/>
        <v>-2.4311107768773788</v>
      </c>
      <c r="W22">
        <f t="shared" si="3"/>
        <v>8.5997622445319229E-3</v>
      </c>
      <c r="AE22">
        <v>2</v>
      </c>
      <c r="AG22" t="s">
        <v>74</v>
      </c>
      <c r="AH22">
        <f>AH18/AH17</f>
        <v>2.2694922040034977</v>
      </c>
      <c r="AI22">
        <f>SQRT((AI17*(AH18/(AH17^2)))^2)</f>
        <v>2.1460811933469392E-2</v>
      </c>
    </row>
    <row r="23" spans="2:35" x14ac:dyDescent="0.25">
      <c r="B23" s="5" t="s">
        <v>55</v>
      </c>
      <c r="C23">
        <v>5</v>
      </c>
      <c r="D23">
        <v>6.2833333329999999</v>
      </c>
      <c r="E23">
        <v>-2.8746833629999999</v>
      </c>
      <c r="F23">
        <v>0.57038929370000002</v>
      </c>
      <c r="T23">
        <f>E35*$AH$28</f>
        <v>5.9529492259190455</v>
      </c>
      <c r="U23">
        <f>(SQRT(($M$3/E35)^2+($AI$28/$AH$28^2)))/100*T23</f>
        <v>7.4012033921288202E-3</v>
      </c>
      <c r="V23">
        <f t="shared" si="2"/>
        <v>-2.2481949063609878</v>
      </c>
      <c r="W23">
        <f t="shared" si="3"/>
        <v>1.2599031502763749E-2</v>
      </c>
      <c r="AA23" t="s">
        <v>11</v>
      </c>
      <c r="AB23" t="s">
        <v>4</v>
      </c>
      <c r="AG23" t="s">
        <v>31</v>
      </c>
      <c r="AH23">
        <f>AH22*AH16</f>
        <v>25.094922040034977</v>
      </c>
      <c r="AI23">
        <f>((SQRT((((AI19/AH19)*100)^2)+(((AI16/AH16)*100)^2)))/100)*AH23</f>
        <v>0.23838580690154254</v>
      </c>
    </row>
    <row r="24" spans="2:35" x14ac:dyDescent="0.25">
      <c r="B24" s="9" t="s">
        <v>56</v>
      </c>
      <c r="C24">
        <v>5</v>
      </c>
      <c r="D24">
        <v>6.6166666669999996</v>
      </c>
      <c r="E24">
        <v>-2.674477365</v>
      </c>
      <c r="F24">
        <v>0.56849226679999998</v>
      </c>
      <c r="T24">
        <f>E38*$AH$28</f>
        <v>8.2011441322800334</v>
      </c>
      <c r="U24">
        <f>(SQRT(($M$3/E38)^2+($AI$28/$AH$28^2)))/100*T24</f>
        <v>1.0195968966016629E-2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24.494922040034975</v>
      </c>
      <c r="AI24">
        <f>AI23</f>
        <v>0.23838580690154254</v>
      </c>
    </row>
    <row r="25" spans="2:35" x14ac:dyDescent="0.25">
      <c r="B25" s="8" t="s">
        <v>54</v>
      </c>
      <c r="C25">
        <v>6</v>
      </c>
      <c r="D25">
        <v>7.3</v>
      </c>
      <c r="E25">
        <v>-0.58717559669999997</v>
      </c>
      <c r="F25">
        <v>0.5952291837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12.146585370351113</v>
      </c>
      <c r="AB25">
        <f>SQRT((AB20^2)+(AB24^2))</f>
        <v>0.1021718745916626</v>
      </c>
      <c r="AG25" t="s">
        <v>76</v>
      </c>
      <c r="AH25">
        <f>AH22*AH24</f>
        <v>55.591034607532826</v>
      </c>
      <c r="AI25">
        <f>((SQRT((((AI22/AH22)*100)^2)+(((AI24/AH24)*100)^2)))/100)*AH25</f>
        <v>0.75434565223339245</v>
      </c>
    </row>
    <row r="26" spans="2:35" x14ac:dyDescent="0.25">
      <c r="B26" s="5" t="s">
        <v>55</v>
      </c>
      <c r="C26">
        <v>6</v>
      </c>
      <c r="D26">
        <v>7.4666666670000001</v>
      </c>
      <c r="E26">
        <v>-0.77668389719999997</v>
      </c>
      <c r="F26">
        <v>0.5918288451</v>
      </c>
      <c r="J26">
        <f>D10/4</f>
        <v>0.49166666674999998</v>
      </c>
      <c r="K26">
        <f>J26-J27</f>
        <v>-0.12916666650000003</v>
      </c>
      <c r="M26">
        <v>1</v>
      </c>
      <c r="N26">
        <f>ABS(K26)</f>
        <v>0.12916666650000003</v>
      </c>
      <c r="O26">
        <f>ABS(K27)</f>
        <v>0.13333333349999998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7.766666667</v>
      </c>
      <c r="E27">
        <v>-0.60047049350000004</v>
      </c>
      <c r="F27">
        <v>0.58183132029999995</v>
      </c>
      <c r="J27">
        <f>D12/4</f>
        <v>0.62083333325000001</v>
      </c>
      <c r="K27">
        <f t="shared" ref="K27:K44" si="4">J27-J28</f>
        <v>-0.13333333349999998</v>
      </c>
      <c r="M27">
        <v>2</v>
      </c>
      <c r="N27">
        <f>ABS(K28)</f>
        <v>0.12083333325000001</v>
      </c>
      <c r="O27">
        <f>ABS(K29)</f>
        <v>0.14166666674999995</v>
      </c>
      <c r="P27" t="s">
        <v>85</v>
      </c>
      <c r="AE27">
        <v>3</v>
      </c>
      <c r="AG27" t="s">
        <v>77</v>
      </c>
      <c r="AH27">
        <f>AH24-((3/2)*AH9)</f>
        <v>22.694922040034974</v>
      </c>
      <c r="AI27">
        <f>AI24</f>
        <v>0.23838580690154254</v>
      </c>
    </row>
    <row r="28" spans="2:35" x14ac:dyDescent="0.25">
      <c r="B28" s="8" t="s">
        <v>54</v>
      </c>
      <c r="C28">
        <v>7</v>
      </c>
      <c r="D28">
        <v>8.3333333330000006</v>
      </c>
      <c r="E28">
        <v>1.644462713</v>
      </c>
      <c r="F28">
        <v>0.57180587559999996</v>
      </c>
      <c r="J28">
        <f>D13/4</f>
        <v>0.75416666674999999</v>
      </c>
      <c r="K28">
        <f t="shared" si="4"/>
        <v>-0.12083333325000001</v>
      </c>
      <c r="M28">
        <v>3</v>
      </c>
      <c r="N28">
        <f>ABS(K30)</f>
        <v>0.11666666650000002</v>
      </c>
      <c r="O28">
        <f>ABS(K31)</f>
        <v>0.15000000000000013</v>
      </c>
      <c r="P28">
        <f>H13</f>
        <v>10</v>
      </c>
      <c r="AG28" t="s">
        <v>78</v>
      </c>
      <c r="AH28">
        <f>AH27/AH24</f>
        <v>0.92651538155304003</v>
      </c>
      <c r="AI28">
        <f>SQRT((AI27/AH24)^2+((AH27*AI24/(AH24^2))^2))</f>
        <v>1.3267146498996848E-2</v>
      </c>
    </row>
    <row r="29" spans="2:35" x14ac:dyDescent="0.25">
      <c r="B29" s="5" t="s">
        <v>55</v>
      </c>
      <c r="C29">
        <v>7</v>
      </c>
      <c r="D29">
        <v>8.4666666670000001</v>
      </c>
      <c r="E29">
        <v>1.398837836</v>
      </c>
      <c r="F29">
        <v>0.58420496340000005</v>
      </c>
      <c r="J29">
        <f>D15/4</f>
        <v>0.875</v>
      </c>
      <c r="K29">
        <f t="shared" si="4"/>
        <v>-0.14166666674999995</v>
      </c>
      <c r="M29">
        <v>4</v>
      </c>
      <c r="N29">
        <f>ABS(K32)</f>
        <v>0.10833333349999985</v>
      </c>
      <c r="O29">
        <f>ABS(K33)</f>
        <v>0.1541666665000001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8.8166666669999998</v>
      </c>
      <c r="E30">
        <v>1.6124622909999999</v>
      </c>
      <c r="F30">
        <v>0.56367448769999995</v>
      </c>
      <c r="J30">
        <f>D16/4</f>
        <v>1.0166666667499999</v>
      </c>
      <c r="K30">
        <f t="shared" si="4"/>
        <v>-0.11666666650000002</v>
      </c>
      <c r="M30">
        <v>5</v>
      </c>
      <c r="N30">
        <f>ABS(K34)</f>
        <v>0.10833333349999985</v>
      </c>
      <c r="O30">
        <f>ABS(K35)</f>
        <v>0.17083333325000005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9.4499999999999993</v>
      </c>
      <c r="E31">
        <v>4.0708346119999996</v>
      </c>
      <c r="F31">
        <v>0.58116553559999995</v>
      </c>
      <c r="J31">
        <f>D18/4</f>
        <v>1.13333333325</v>
      </c>
      <c r="K31">
        <f t="shared" si="4"/>
        <v>-0.15000000000000013</v>
      </c>
      <c r="M31">
        <v>6</v>
      </c>
      <c r="N31">
        <f>ABS(K36)</f>
        <v>0.11666666675000004</v>
      </c>
      <c r="O31">
        <f>ABS(K37)</f>
        <v>0.14166666650000015</v>
      </c>
      <c r="R31" s="6" t="s">
        <v>17</v>
      </c>
      <c r="S31" s="5">
        <f>SUM(N26:O36)</f>
        <v>2.55416666575</v>
      </c>
      <c r="T31" s="5">
        <f>SQRT((P26^2)*10)</f>
        <v>1.8604085572798249E-2</v>
      </c>
      <c r="V31" s="6" t="s">
        <v>14</v>
      </c>
      <c r="W31" s="5">
        <f>AVERAGE(N26:N36)</f>
        <v>0.11916666652499996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9.5833333330000006</v>
      </c>
      <c r="E32">
        <v>3.8011656569999999</v>
      </c>
      <c r="F32">
        <v>0.59881050550000003</v>
      </c>
      <c r="J32">
        <f>D19/4</f>
        <v>1.2833333332500001</v>
      </c>
      <c r="K32">
        <f t="shared" si="4"/>
        <v>-0.10833333349999985</v>
      </c>
      <c r="M32">
        <v>7</v>
      </c>
      <c r="N32">
        <f>ABS(K38)</f>
        <v>0.12083333349999981</v>
      </c>
      <c r="O32">
        <f>ABS(K39)</f>
        <v>0.15833333324999987</v>
      </c>
      <c r="R32" s="6" t="s">
        <v>19</v>
      </c>
      <c r="S32" s="5">
        <f>H13/S31</f>
        <v>3.9151712901490012</v>
      </c>
      <c r="T32" s="5">
        <f>(H13/(S31^2))*T31</f>
        <v>2.8517395787368047E-2</v>
      </c>
      <c r="V32" s="6" t="s">
        <v>16</v>
      </c>
      <c r="W32" s="5">
        <f>AVERAGE(O26:O35)</f>
        <v>0.15138888894444447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9.9166666669999994</v>
      </c>
      <c r="E33">
        <v>4.0361237269999997</v>
      </c>
      <c r="F33">
        <v>0.58370095509999997</v>
      </c>
      <c r="J33">
        <f>D21/4</f>
        <v>1.3916666667499999</v>
      </c>
      <c r="K33">
        <f t="shared" si="4"/>
        <v>-0.1541666665000001</v>
      </c>
      <c r="M33">
        <v>8</v>
      </c>
      <c r="N33">
        <f>ABS(K40)</f>
        <v>0.11666666675000004</v>
      </c>
      <c r="O33">
        <f>ABS(K41)</f>
        <v>0.17083333325000005</v>
      </c>
      <c r="P33" s="3"/>
      <c r="Q33" s="3"/>
    </row>
    <row r="34" spans="2:42" x14ac:dyDescent="0.25">
      <c r="B34" s="8" t="s">
        <v>54</v>
      </c>
      <c r="C34">
        <v>9</v>
      </c>
      <c r="D34">
        <v>10.6</v>
      </c>
      <c r="E34">
        <v>6.6547143889999996</v>
      </c>
      <c r="F34">
        <v>0.58579414630000004</v>
      </c>
      <c r="J34">
        <f>D22/4</f>
        <v>1.5458333332500001</v>
      </c>
      <c r="K34">
        <f t="shared" si="4"/>
        <v>-0.10833333349999985</v>
      </c>
      <c r="M34">
        <v>9</v>
      </c>
      <c r="N34">
        <f>ABS(K42)</f>
        <v>0.12083333250000017</v>
      </c>
      <c r="O34">
        <f>ABS(K43)</f>
        <v>0.14166666750000001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10.733333330000001</v>
      </c>
      <c r="E35">
        <v>6.4250948709999998</v>
      </c>
      <c r="F35">
        <v>0.60092429000000003</v>
      </c>
      <c r="J35">
        <f>D24/4</f>
        <v>1.6541666667499999</v>
      </c>
      <c r="K35">
        <f t="shared" si="4"/>
        <v>-0.17083333325000005</v>
      </c>
      <c r="M35">
        <v>10</v>
      </c>
      <c r="N35">
        <f>ABS(K44)</f>
        <v>0.1333333324999999</v>
      </c>
      <c r="P35" s="3"/>
      <c r="Q35" s="3"/>
    </row>
    <row r="36" spans="2:42" x14ac:dyDescent="0.25">
      <c r="B36" s="9" t="s">
        <v>56</v>
      </c>
      <c r="C36">
        <v>9</v>
      </c>
      <c r="D36">
        <v>11.08333333</v>
      </c>
      <c r="E36">
        <v>6.6120059720000004</v>
      </c>
      <c r="F36">
        <v>0.58562939979999995</v>
      </c>
      <c r="J36">
        <f>D25/4</f>
        <v>1.825</v>
      </c>
      <c r="K36">
        <f t="shared" si="4"/>
        <v>-0.11666666675000004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11.65</v>
      </c>
      <c r="E37">
        <v>9.1639368099999992</v>
      </c>
      <c r="F37">
        <v>0.56878024250000003</v>
      </c>
      <c r="J37">
        <f>D27/4</f>
        <v>1.94166666675</v>
      </c>
      <c r="K37">
        <f t="shared" si="4"/>
        <v>-0.14166666650000015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11.766666669999999</v>
      </c>
      <c r="E38">
        <v>8.8516006269999998</v>
      </c>
      <c r="F38">
        <v>0.57558336180000003</v>
      </c>
      <c r="J38">
        <f>D28/4</f>
        <v>2.0833333332500001</v>
      </c>
      <c r="K38">
        <f t="shared" si="4"/>
        <v>-0.12083333349999981</v>
      </c>
      <c r="Q38">
        <f>V15</f>
        <v>-1.6643846969987983</v>
      </c>
      <c r="R38">
        <f t="shared" ref="Q38:R47" si="5">W15</f>
        <v>1.5892495061609429E-2</v>
      </c>
      <c r="S38">
        <f>D13/4-D10/4</f>
        <v>0.26250000000000001</v>
      </c>
      <c r="T38">
        <f>$P$26</f>
        <v>5.8831284194720748E-3</v>
      </c>
      <c r="V38">
        <f>Q38/S38</f>
        <v>-6.3405131314239931</v>
      </c>
      <c r="W38">
        <f>SQRT(((1/S38)*R38)^2+((Q38/(S38^2))*T38)^2)</f>
        <v>0.15446266429479794</v>
      </c>
      <c r="Y38" s="6" t="s">
        <v>94</v>
      </c>
      <c r="Z38" s="6"/>
      <c r="AA38" s="5">
        <f>AVERAGE(V38:V47)</f>
        <v>-7.4398171115139684</v>
      </c>
      <c r="AB38" s="13">
        <f>SQRT(SUM(W38^2+W39^2+W40^2+W41^2+W42^2+W43^2+W44^2+W45^2+W46^2+W47^2)/(H13^2))</f>
        <v>5.0223808637994777E-2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12.18333333</v>
      </c>
      <c r="E39">
        <v>9.1211254279999991</v>
      </c>
      <c r="F39">
        <v>0.59530825620000005</v>
      </c>
      <c r="J39">
        <f>D30/4</f>
        <v>2.2041666667499999</v>
      </c>
      <c r="K39">
        <f t="shared" si="4"/>
        <v>-0.15833333324999987</v>
      </c>
      <c r="Q39">
        <f t="shared" si="5"/>
        <v>-1.7212856598301203</v>
      </c>
      <c r="R39">
        <f t="shared" si="5"/>
        <v>1.293769164400126E-2</v>
      </c>
      <c r="S39">
        <f>D16/4-D13/4</f>
        <v>0.26249999999999996</v>
      </c>
      <c r="T39">
        <f t="shared" ref="T39:T47" si="6">$P$26</f>
        <v>5.8831284194720748E-3</v>
      </c>
      <c r="V39">
        <f t="shared" ref="V39:V47" si="7">Q39/S39</f>
        <v>-6.5572787041147453</v>
      </c>
      <c r="W39">
        <f t="shared" ref="W39:W47" si="8">SQRT(((1/S39)*R39)^2+((Q39/(S39^2))*T39)^2)</f>
        <v>0.15500562998159187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2.3624999999999998</v>
      </c>
      <c r="K40">
        <f t="shared" si="4"/>
        <v>-0.11666666675000004</v>
      </c>
      <c r="Q40">
        <f t="shared" si="5"/>
        <v>-1.899312519923563</v>
      </c>
      <c r="R40">
        <f t="shared" si="5"/>
        <v>9.8095137877386562E-3</v>
      </c>
      <c r="S40">
        <f>D19/4-D16/4</f>
        <v>0.26666666650000015</v>
      </c>
      <c r="T40">
        <f t="shared" si="6"/>
        <v>5.8831284194720748E-3</v>
      </c>
      <c r="V40">
        <f t="shared" si="7"/>
        <v>-7.1224219541648708</v>
      </c>
      <c r="W40">
        <f t="shared" si="8"/>
        <v>0.16138139164985274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2.4791666667499999</v>
      </c>
      <c r="K41">
        <f t="shared" si="4"/>
        <v>-0.17083333325000005</v>
      </c>
      <c r="Q41">
        <f t="shared" si="5"/>
        <v>-1.8845023883540355</v>
      </c>
      <c r="R41">
        <f t="shared" si="5"/>
        <v>6.5534629691750721E-3</v>
      </c>
      <c r="S41">
        <f>D22/4-D19/4</f>
        <v>0.26249999999999996</v>
      </c>
      <c r="T41">
        <f t="shared" si="6"/>
        <v>5.8831284194720748E-3</v>
      </c>
      <c r="V41">
        <f t="shared" si="7"/>
        <v>-7.1790567175391837</v>
      </c>
      <c r="W41">
        <f t="shared" si="8"/>
        <v>0.16282180657262771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2.65</v>
      </c>
      <c r="K42">
        <f t="shared" si="4"/>
        <v>-0.12083333250000017</v>
      </c>
      <c r="Q42">
        <f t="shared" si="5"/>
        <v>-1.9438287755537611</v>
      </c>
      <c r="R42">
        <f t="shared" si="5"/>
        <v>3.4323757885585757E-3</v>
      </c>
      <c r="S42">
        <f>D25/4-D22/4</f>
        <v>0.2791666667499999</v>
      </c>
      <c r="T42">
        <f t="shared" si="6"/>
        <v>5.8831284194720748E-3</v>
      </c>
      <c r="V42">
        <f t="shared" si="7"/>
        <v>-6.9629687461737833</v>
      </c>
      <c r="W42">
        <f t="shared" si="8"/>
        <v>0.14725105836981378</v>
      </c>
      <c r="Y42" s="14" t="s">
        <v>96</v>
      </c>
      <c r="Z42" s="14"/>
      <c r="AA42" s="12">
        <f>ABS($X$17*100)</f>
        <v>200.37853055889636</v>
      </c>
      <c r="AB42" s="12">
        <f>$Y$17</f>
        <v>9.5962879286105082E-3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2.7708333325000001</v>
      </c>
      <c r="K43">
        <f t="shared" si="4"/>
        <v>-0.14166666750000001</v>
      </c>
      <c r="Q43">
        <f t="shared" si="5"/>
        <v>-2.015654348712729</v>
      </c>
      <c r="R43">
        <f t="shared" si="5"/>
        <v>1.8475763693063404E-3</v>
      </c>
      <c r="S43">
        <f>D28/4-D25/4</f>
        <v>0.25833333325000019</v>
      </c>
      <c r="T43">
        <f t="shared" si="6"/>
        <v>5.8831284194720748E-3</v>
      </c>
      <c r="V43">
        <f t="shared" si="7"/>
        <v>-7.8025329652758915</v>
      </c>
      <c r="W43">
        <f t="shared" si="8"/>
        <v>0.17783407834371823</v>
      </c>
      <c r="Y43" s="14" t="s">
        <v>97</v>
      </c>
      <c r="Z43" s="14"/>
      <c r="AA43" s="12">
        <f>ABS($W$31)</f>
        <v>0.11916666652499996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2.9125000000000001</v>
      </c>
      <c r="K44">
        <f t="shared" si="4"/>
        <v>-0.1333333324999999</v>
      </c>
      <c r="Q44">
        <f t="shared" si="5"/>
        <v>-2.2257936776892979</v>
      </c>
      <c r="R44">
        <f t="shared" si="5"/>
        <v>4.6671970834779872E-3</v>
      </c>
      <c r="S44">
        <f>D31/4-D28/4</f>
        <v>0.27916666674999968</v>
      </c>
      <c r="T44">
        <f t="shared" si="6"/>
        <v>5.8831284194720748E-3</v>
      </c>
      <c r="V44">
        <f t="shared" si="7"/>
        <v>-7.972992275910034</v>
      </c>
      <c r="W44">
        <f t="shared" si="8"/>
        <v>0.1688516791179008</v>
      </c>
      <c r="Y44" s="14" t="s">
        <v>98</v>
      </c>
      <c r="Z44" s="14"/>
      <c r="AA44" s="12">
        <f>ABS($W$32)</f>
        <v>0.15138888894444447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3.0458333325</v>
      </c>
      <c r="Q45">
        <f t="shared" si="5"/>
        <v>-2.4311107768773788</v>
      </c>
      <c r="R45">
        <f t="shared" si="5"/>
        <v>8.5997622445319229E-3</v>
      </c>
      <c r="S45">
        <f>D34/4-D31/4</f>
        <v>0.28750000000000009</v>
      </c>
      <c r="T45">
        <f t="shared" si="6"/>
        <v>5.8831284194720748E-3</v>
      </c>
      <c r="V45">
        <f t="shared" si="7"/>
        <v>-8.4560374847908797</v>
      </c>
      <c r="W45">
        <f t="shared" si="8"/>
        <v>0.17560274403649437</v>
      </c>
      <c r="Y45" s="14" t="s">
        <v>99</v>
      </c>
      <c r="Z45" s="14"/>
      <c r="AA45" s="5">
        <f>ABS($S$31)</f>
        <v>2.55416666575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-2.2481949063609878</v>
      </c>
      <c r="R46">
        <f t="shared" si="5"/>
        <v>1.2599031502763749E-2</v>
      </c>
      <c r="S46">
        <f>D37/4-D34/4</f>
        <v>0.26250000000000018</v>
      </c>
      <c r="T46">
        <f t="shared" si="6"/>
        <v>5.8831284194720748E-3</v>
      </c>
      <c r="V46">
        <f t="shared" si="7"/>
        <v>-8.564552024232329</v>
      </c>
      <c r="W46">
        <f t="shared" si="8"/>
        <v>0.1978577627783803</v>
      </c>
      <c r="Y46" s="14" t="s">
        <v>100</v>
      </c>
      <c r="Z46" s="14"/>
      <c r="AA46" s="5">
        <f>ABS($S$32)</f>
        <v>3.9151712901490012</v>
      </c>
      <c r="AB46" s="5">
        <f>$T$32</f>
        <v>2.8517395787368047E-2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7.4398171115139684</v>
      </c>
      <c r="AB47" s="5">
        <f>$AB$38</f>
        <v>5.0223808637994777E-2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2019-09-04T11:29:02Z</dcterms:modified>
</cp:coreProperties>
</file>