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EC1044F8-6E8E-4AC5-B94A-EF2EAE1A15B5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P30" i="1"/>
  <c r="X32" i="1" s="1"/>
  <c r="AB44" i="1" s="1"/>
  <c r="V38" i="1"/>
  <c r="AA38" i="1" s="1"/>
  <c r="AA47" i="1" s="1"/>
  <c r="AA45" i="1"/>
  <c r="S32" i="1"/>
  <c r="AA46" i="1" s="1"/>
  <c r="H13" i="1" l="1"/>
  <c r="K19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T19" i="1"/>
  <c r="T24" i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I25" i="1"/>
  <c r="AA25" i="1"/>
  <c r="L4" i="1"/>
  <c r="AB20" i="1"/>
  <c r="U15" i="1" l="1"/>
  <c r="U19" i="1"/>
  <c r="V19" i="1"/>
  <c r="V18" i="1"/>
  <c r="U18" i="1"/>
  <c r="W18" i="1" s="1"/>
  <c r="W15" i="1"/>
  <c r="V21" i="1"/>
  <c r="U20" i="1"/>
  <c r="W20" i="1" s="1"/>
  <c r="V23" i="1"/>
  <c r="U24" i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X17" i="1" l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<sst xmlns="http://schemas.openxmlformats.org/spreadsheetml/2006/main" count="160" uniqueCount="101">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</sst>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Q51" sqref="Q47:X51"/>
    </sheetView>
  </sheetViews>
  <sheetFormatPr defaultRowHeight="15" x14ac:dyDescent="0.25"/>
  <cols>
    <col min="8" max="8" width="12.28515625" customWidth="1"/>
    <col min="24" max="24" width="9.140625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21.810824099999998</v>
      </c>
      <c r="M3">
        <v>0.01</v>
      </c>
      <c r="N3" t="s">
        <v>38</v>
      </c>
    </row>
    <row r="4" spans="1:35" x14ac:dyDescent="0.25">
      <c r="D4">
        <v>3.3333333329999999E-2</v>
      </c>
      <c r="E4">
        <v>10.90907863</v>
      </c>
      <c r="F4">
        <v>0.5141164721</v>
      </c>
      <c r="H4" s="11" t="s">
        <v>7</v>
      </c>
      <c r="I4" s="11"/>
      <c r="J4" s="11"/>
      <c r="K4" s="11"/>
      <c r="L4">
        <f>AA20</f>
        <v>14.694527978725281</v>
      </c>
      <c r="M4">
        <f>AB20</f>
        <v>0.10286315133938101</v>
      </c>
      <c r="P4" t="s">
        <v>13</v>
      </c>
    </row>
    <row r="5" spans="1:35" x14ac:dyDescent="0.25">
      <c r="D5">
        <v>0.05</v>
      </c>
      <c r="E5">
        <v>-10.90174547</v>
      </c>
      <c r="F5">
        <v>0.41688554080000001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21.810824099999998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1.8833333329999999</v>
      </c>
      <c r="E10">
        <v>-10.18486936</v>
      </c>
      <c r="F10">
        <v>0.48022332049999999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10.905412049999999</v>
      </c>
      <c r="AB10">
        <f>AB9</f>
        <v>0.01</v>
      </c>
      <c r="AE10" t="s">
        <v>65</v>
      </c>
      <c r="AH10">
        <f>L3</f>
        <v>21.810824099999998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2</v>
      </c>
      <c r="E11">
        <v>-10.427272690000001</v>
      </c>
      <c r="F11">
        <v>0.46870008769999999</v>
      </c>
      <c r="G11" t="s">
        <v>57</v>
      </c>
      <c r="H11">
        <f>M3</f>
        <v>0.01</v>
      </c>
      <c r="K11">
        <f>ABS(E11-E14)</f>
        <v>1.927791774000001</v>
      </c>
      <c r="L11">
        <f>SQRT((H11^2)+(H11^2))</f>
        <v>1.4142135623730951E-2</v>
      </c>
      <c r="N11">
        <f>($L$4-$L$5)*(E11/$L$4)</f>
        <v>-9.9944152106642292</v>
      </c>
      <c r="O11">
        <f>SQRT(((E11/$L$4)*$M$4)^2+((E11/$L$4)*$M$5)^2+(($L$4-$L$5)*$H$11)^2+(((($L$5-$L$4)*E11)/($L$4^2))*$M$4)^2)</f>
        <v>0.17337786287280679</v>
      </c>
      <c r="Q11">
        <f>N11-N12</f>
        <v>-1.8477651828878159</v>
      </c>
      <c r="R11">
        <f>SQRT((O11^2)+(O12^2))</f>
        <v>0.23809517724211809</v>
      </c>
      <c r="T11" s="5">
        <f>ABS(AVERAGE(Q11:Q20))</f>
        <v>2.0771876275784287</v>
      </c>
      <c r="U11" s="5">
        <f>SQRT(((R11^2)+(R12^2)+(R13^2)+(R14^2)+(R15^2)+(R16^2)+(R17^2)+(R18^2)+(R19^2)+(R20^2))/($H$13-1))</f>
        <v>0.21444583514486615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2.35</v>
      </c>
      <c r="E12">
        <v>-10.182938699999999</v>
      </c>
      <c r="F12">
        <v>0.48615079970000002</v>
      </c>
      <c r="G12" t="s">
        <v>58</v>
      </c>
      <c r="H12">
        <f>L6</f>
        <v>4.1599999999999996E-3</v>
      </c>
      <c r="K12">
        <f>ABS(E14-E17)</f>
        <v>1.8511681569999991</v>
      </c>
      <c r="L12" s="1"/>
      <c r="N12">
        <f>($L$4-$L$5)*(E14/$L$4)</f>
        <v>-8.1466500277764133</v>
      </c>
      <c r="O12">
        <f>SQRT(((E14/$L$4)*$M$4)^2+((E14/$L$4)*$M$5)^2+(($L$4-$L$5)*$H$11)^2+(((($L$5-$L$4)*E14)/($L$4^2))*$M$4)^2)</f>
        <v>0.16318526309570308</v>
      </c>
      <c r="Q12">
        <f t="shared" ref="Q12:Q19" si="0">N12-N13</f>
        <v>-1.7743223694112551</v>
      </c>
      <c r="R12">
        <f t="shared" ref="R12:R19" si="1">SQRT((O12^2)+(O13^2))</f>
        <v>0.22499436665344485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2.95</v>
      </c>
      <c r="E13">
        <v>-8.2963818220000007</v>
      </c>
      <c r="F13">
        <v>0.49714710919999999</v>
      </c>
      <c r="G13" t="s">
        <v>39</v>
      </c>
      <c r="H13" s="4">
        <f>C39</f>
        <v>10</v>
      </c>
      <c r="K13">
        <f>ABS(E17-E20)</f>
        <v>1.9081328830000004</v>
      </c>
      <c r="L13" s="1"/>
      <c r="N13">
        <f>($L$4-$L$5)*(E17/$L$4)</f>
        <v>-6.3723276583651582</v>
      </c>
      <c r="O13">
        <f>SQRT(((E17/$L$4)*$M$4)^2+((E17/$L$4)*$M$5)^2+(($L$4-$L$5)*$H$11)^2+(((($L$5-$L$4)*E17)/($L$4^2))*$M$4)^2)</f>
        <v>0.1548968525637979</v>
      </c>
      <c r="Q13">
        <f t="shared" si="0"/>
        <v>-1.8289223727804691</v>
      </c>
      <c r="R13">
        <f t="shared" si="1"/>
        <v>0.21434310710023929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3.05</v>
      </c>
      <c r="E14">
        <v>-8.4994809159999996</v>
      </c>
      <c r="F14">
        <v>0.50363666880000002</v>
      </c>
      <c r="K14">
        <f>ABS(E20-E23)</f>
        <v>2.0441803479999998</v>
      </c>
      <c r="L14" s="1"/>
      <c r="N14">
        <f>($L$4-$L$5)*(E20/$L$4)</f>
        <v>-4.5434052855846891</v>
      </c>
      <c r="O14">
        <f>SQRT(((E20/$L$4)*$M$4)^2+((E20/$L$4)*$M$5)^2+(($L$4-$L$5)*$H$11)^2+(((($L$5-$L$4)*E20)/($L$4^2))*$M$4)^2)</f>
        <v>0.1481550965279754</v>
      </c>
      <c r="Q14">
        <f t="shared" si="0"/>
        <v>-1.9593222284275078</v>
      </c>
      <c r="R14">
        <f t="shared" si="1"/>
        <v>0.20608419114715551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0.90541204999999891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3.4166666669999999</v>
      </c>
      <c r="E15">
        <v>-8.3239937069999996</v>
      </c>
      <c r="F15">
        <v>0.49892871490000001</v>
      </c>
      <c r="K15">
        <f>ABS(E26-E23)</f>
        <v>2.0857269043000004</v>
      </c>
      <c r="L15" s="1"/>
      <c r="N15">
        <f>($L$4-$L$5)*(E23/$L$4)</f>
        <v>-2.5840830571571813</v>
      </c>
      <c r="O15">
        <f>SQRT(((E23/$L$4)*$M$4)^2+((E23/$L$4)*$M$5)^2+(($L$4-$L$5)*$H$11)^2+(((($L$5-$L$4)*E23)/($L$4^2))*$M$4)^2)</f>
        <v>0.14325069358842077</v>
      </c>
      <c r="Q15">
        <f t="shared" si="0"/>
        <v>-1.9991441019490148</v>
      </c>
      <c r="R15">
        <f t="shared" si="1"/>
        <v>0.20098052087056856</v>
      </c>
      <c r="T15">
        <f>E11*$AH$28</f>
        <v>-9.7642242199281419</v>
      </c>
      <c r="U15">
        <f>(SQRT(($M$3/E11)^2+($AI$28/$AH$28^2)))/100*T15</f>
        <v>-1.298427415315778E-2</v>
      </c>
      <c r="V15">
        <f>T15-T16</f>
        <v>-1.8052075255230573</v>
      </c>
      <c r="W15">
        <f>SQRT(U15^2+U16^2)</f>
        <v>1.6751416844588158E-2</v>
      </c>
      <c r="Z15" t="s">
        <v>26</v>
      </c>
      <c r="AA15">
        <f>AA14/AA13</f>
        <v>0.74214102459016307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3.95</v>
      </c>
      <c r="E16">
        <v>-6.4413929980000004</v>
      </c>
      <c r="F16">
        <v>0.51186923360000003</v>
      </c>
      <c r="K16">
        <f>ABS(E29-E26)</f>
        <v>2.1802549146999999</v>
      </c>
      <c r="L16" s="1"/>
      <c r="N16">
        <f>($L$4-$L$5)*(E26/$L$4)</f>
        <v>-0.58493895520816641</v>
      </c>
      <c r="O16">
        <f>SQRT(((E26/$L$4)*$M$4)^2+((E26/$L$4)*$M$5)^2+(($L$4-$L$5)*$H$11)^2+(((($L$5-$L$4)*E26)/($L$4^2))*$M$4)^2)</f>
        <v>0.14096953059381814</v>
      </c>
      <c r="Q16">
        <f t="shared" si="0"/>
        <v>-2.0897480607273851</v>
      </c>
      <c r="R16">
        <f t="shared" si="1"/>
        <v>0.19985380506609476</v>
      </c>
      <c r="T16">
        <f>E14*$AH$28</f>
        <v>-7.9590166944050846</v>
      </c>
      <c r="U16">
        <f>(SQRT(($M$3/E14)^2+($AI$28/$AH$28^2)))/100*T16</f>
        <v>-1.0583883550795078E-2</v>
      </c>
      <c r="V16">
        <f t="shared" ref="V16:V23" si="2">T16-T17</f>
        <v>-1.7334562441311894</v>
      </c>
      <c r="W16">
        <f t="shared" ref="W16:W23" si="3">SQRT(U16^2+U17^2)</f>
        <v>1.3437242379008561E-2</v>
      </c>
      <c r="X16" s="6" t="s">
        <v>83</v>
      </c>
      <c r="Y16" s="6" t="s">
        <v>84</v>
      </c>
      <c r="Z16" t="s">
        <v>27</v>
      </c>
      <c r="AA16">
        <f>ATAN(AA14/AA13)</f>
        <v>0.63845236183733822</v>
      </c>
      <c r="AB16">
        <f>(ABS(1/(1+AA15)))*AB15</f>
        <v>4.704970031575763E-3</v>
      </c>
      <c r="AG16" t="s">
        <v>69</v>
      </c>
      <c r="AH16">
        <f>AH10/2</f>
        <v>10.905412049999999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4.0333333329999999</v>
      </c>
      <c r="E17">
        <v>-6.6483127590000004</v>
      </c>
      <c r="F17">
        <v>0.50058990579999996</v>
      </c>
      <c r="K17">
        <f>ABS(E32-E29)</f>
        <v>2.3302099510000001</v>
      </c>
      <c r="L17" s="1"/>
      <c r="N17">
        <f>($L$4-$L$5)*(E29/$L$4)</f>
        <v>1.5048091055192185</v>
      </c>
      <c r="O17">
        <f>SQRT(((E29/$L$4)*$M$4)^2+((E29/$L$4)*$M$5)^2+(($L$4-$L$5)*$H$11)^2+(((($L$5-$L$4)*E29)/($L$4^2))*$M$4)^2)</f>
        <v>0.14166557395343155</v>
      </c>
      <c r="Q17">
        <f t="shared" si="0"/>
        <v>-2.2334781558604799</v>
      </c>
      <c r="R17">
        <f t="shared" si="1"/>
        <v>0.20331427992685347</v>
      </c>
      <c r="T17">
        <f>E17*$AH$28</f>
        <v>-6.2255604502738953</v>
      </c>
      <c r="U17">
        <f>(SQRT(($M$3/E17)^2+($AI$28/$AH$28^2)))/100*T17</f>
        <v>-8.2789426701380796E-3</v>
      </c>
      <c r="V17">
        <f t="shared" si="2"/>
        <v>-1.7867987023009286</v>
      </c>
      <c r="W17">
        <f t="shared" si="3"/>
        <v>1.0168002785164264E-2</v>
      </c>
      <c r="X17" s="5">
        <f>ABS(AVERAGE(V15:V24))</f>
        <v>2.029345921199567</v>
      </c>
      <c r="Y17" s="5">
        <f>SQRT(((W15^2)+(W16^2)+(W17^2)+(W18^2)+(W19^2)+(W20^2)+(W21^2)+(W22^2)+(W23^2)+(W24^2))/($H$13-1))</f>
        <v>1.0203661209061146E-2</v>
      </c>
      <c r="Z17" t="s">
        <v>28</v>
      </c>
      <c r="AA17">
        <f>SQRT((AA14^2)+(AA13^2))</f>
        <v>1.5192665928944797</v>
      </c>
      <c r="AB17">
        <f>SQRT(((ABS(AA13*(AA13^2+AA14^2)))*AB13)^2+((ABS(AA14*(AA13^2+AA14^2)))*AB14)^2)</f>
        <v>2.0898458190105305E-2</v>
      </c>
      <c r="AG17" t="s">
        <v>70</v>
      </c>
      <c r="AH17">
        <f>(AH16)-AH15</f>
        <v>0.90541204999999891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4.4000000000000004</v>
      </c>
      <c r="E18">
        <v>-6.4472256249999997</v>
      </c>
      <c r="F18">
        <v>0.50000072480000002</v>
      </c>
      <c r="K18">
        <f>ABS(E35-E32)</f>
        <v>2.6061119989999995</v>
      </c>
      <c r="N18">
        <f>($L$4-$L$5)*(E32/$L$4)</f>
        <v>3.7382872613796985</v>
      </c>
      <c r="O18">
        <f>SQRT(((E32/$L$4)*$M$4)^2+((E32/$L$4)*$M$5)^2+(($L$4-$L$5)*$H$11)^2+(((($L$5-$L$4)*E32)/($L$4^2))*$M$4)^2)</f>
        <v>0.14583402064888612</v>
      </c>
      <c r="Q18">
        <f t="shared" si="0"/>
        <v>-2.4979269438766498</v>
      </c>
      <c r="R18">
        <f t="shared" si="1"/>
        <v>0.21233219918438553</v>
      </c>
      <c r="T18">
        <f>E20*$AH$28</f>
        <v>-4.4387617479729666</v>
      </c>
      <c r="U18">
        <f>(SQRT(($M$3/E20)^2+($AI$28/$AH$28^2)))/100*T18</f>
        <v>-5.9031677007921109E-3</v>
      </c>
      <c r="V18">
        <f t="shared" si="2"/>
        <v>-1.9141951934358339</v>
      </c>
      <c r="W18">
        <f t="shared" si="3"/>
        <v>6.7915992584544806E-3</v>
      </c>
      <c r="Z18" t="s">
        <v>29</v>
      </c>
      <c r="AA18">
        <f>AA17/AA14</f>
        <v>1.6779836240245329</v>
      </c>
      <c r="AB18">
        <f>(((AB17/AA17)*100+(AB14/AA14)*100)/100)*AA18</f>
        <v>4.1614527253476113E-2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4.9166666670000003</v>
      </c>
      <c r="E19">
        <v>-4.5587109870000004</v>
      </c>
      <c r="F19">
        <v>0.51298189429999996</v>
      </c>
      <c r="K19">
        <f>ABS(E38-E35)</f>
        <v>2.5707774790000011</v>
      </c>
      <c r="N19">
        <f>($L$4-$L$5)*(E35/$L$4)</f>
        <v>6.2362142052563483</v>
      </c>
      <c r="O19">
        <f>SQRT(((E35/$L$4)*$M$4)^2+((E35/$L$4)*$M$5)^2+(($L$4-$L$5)*$H$11)^2+(((($L$5-$L$4)*E35)/($L$4^2))*$M$4)^2)</f>
        <v>0.15432887361688943</v>
      </c>
      <c r="Q19">
        <f t="shared" si="0"/>
        <v>-2.4640592322852788</v>
      </c>
      <c r="R19">
        <f t="shared" si="1"/>
        <v>0.22671862218056885</v>
      </c>
      <c r="T19">
        <f>E23*$AH$28</f>
        <v>-2.5245665545371327</v>
      </c>
      <c r="U19">
        <f>(SQRT(($M$3/E23)^2+($AI$28/$AH$28^2)))/100*T19</f>
        <v>-3.3583376220630698E-3</v>
      </c>
      <c r="V19">
        <f t="shared" si="2"/>
        <v>-1.9530998910820474</v>
      </c>
      <c r="W19">
        <f t="shared" si="3"/>
        <v>3.4445110683485789E-3</v>
      </c>
      <c r="Z19" t="s">
        <v>30</v>
      </c>
      <c r="AA19">
        <f>1/AA15</f>
        <v>1.3474527978725281</v>
      </c>
      <c r="AB19">
        <f>AB15</f>
        <v>8.1967213114754103E-3</v>
      </c>
      <c r="AG19" t="s">
        <v>72</v>
      </c>
      <c r="AH19">
        <f>AH17/AH18</f>
        <v>0.3772550208333329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5.016666667</v>
      </c>
      <c r="E20">
        <v>-4.740179876</v>
      </c>
      <c r="F20">
        <v>0.52750574559999996</v>
      </c>
      <c r="N20">
        <f>($L$4-$L$5)*(E38/$L$4)</f>
        <v>8.7002734375416271</v>
      </c>
      <c r="O20">
        <f>SQRT(((E38/$L$4)*$M$4)^2+((E38/$L$4)*$M$5)^2+(($L$4-$L$5)*$H$11)^2+(((($L$5-$L$4)*E38)/($L$4^2))*$M$4)^2)</f>
        <v>0.166084112459915</v>
      </c>
      <c r="T20">
        <f>E26*$AH$28</f>
        <v>-0.57146666345508534</v>
      </c>
      <c r="U20">
        <f>(SQRT(($M$3/E26)^2+($AI$28/$AH$28^2)))/100*T20</f>
        <v>-7.6565326108600474E-4</v>
      </c>
      <c r="V20">
        <f t="shared" si="2"/>
        <v>-2.0416170629302979</v>
      </c>
      <c r="W20">
        <f t="shared" si="3"/>
        <v>2.1016019374573993E-3</v>
      </c>
      <c r="Z20" t="s">
        <v>31</v>
      </c>
      <c r="AA20">
        <f>AA10*AA19</f>
        <v>14.694527978725281</v>
      </c>
      <c r="AB20">
        <f>(((AB10/AA10)*100+(AB19/AA19)*100)/100)*AA20</f>
        <v>0.10286315133938101</v>
      </c>
      <c r="AG20" t="s">
        <v>73</v>
      </c>
      <c r="AH20">
        <f>ATAN(AH19)</f>
        <v>0.36074620764745885</v>
      </c>
      <c r="AI20">
        <f>(ABS(1/(1+AH19)))*AI19</f>
        <v>3.0253414245282979E-3</v>
      </c>
    </row>
    <row r="21" spans="2:35" x14ac:dyDescent="0.25">
      <c r="B21" s="9" t="s">
        <v>56</v>
      </c>
      <c r="C21">
        <v>4</v>
      </c>
      <c r="D21">
        <v>5.3666666669999996</v>
      </c>
      <c r="E21">
        <v>-4.5686352870000002</v>
      </c>
      <c r="F21">
        <v>0.52277069109999996</v>
      </c>
      <c r="T21">
        <f>E29*$AH$28</f>
        <v>1.4701503994752123</v>
      </c>
      <c r="U21">
        <f>(SQRT(($M$3/E29)^2+($AI$28/$AH$28^2)))/100*T21</f>
        <v>1.9571677974341037E-3</v>
      </c>
      <c r="V21">
        <f t="shared" si="2"/>
        <v>-2.1820367719827769</v>
      </c>
      <c r="W21">
        <f t="shared" si="3"/>
        <v>5.2368577448279902E-3</v>
      </c>
      <c r="Z21" t="s">
        <v>32</v>
      </c>
      <c r="AA21">
        <f>AA10*AA18</f>
        <v>18.299102833139809</v>
      </c>
      <c r="AB21">
        <f>(((AB10/AA10)*100+(AB18/AA18)*100)/100)*AA21</f>
        <v>0.4706034032053571</v>
      </c>
    </row>
    <row r="22" spans="2:35" x14ac:dyDescent="0.25">
      <c r="B22" s="8" t="s">
        <v>54</v>
      </c>
      <c r="C22">
        <v>5</v>
      </c>
      <c r="D22">
        <v>5.9166666670000003</v>
      </c>
      <c r="E22">
        <v>-2.4574981619999998</v>
      </c>
      <c r="F22">
        <v>0.55699613879999998</v>
      </c>
      <c r="T22">
        <f>E32*$AH$28</f>
        <v>3.6521871714579892</v>
      </c>
      <c r="U22">
        <f>(SQRT(($M$3/E32)^2+($AI$28/$AH$28^2)))/100*T22</f>
        <v>4.8573833750540875E-3</v>
      </c>
      <c r="V22">
        <f t="shared" si="2"/>
        <v>-2.4403947855785035</v>
      </c>
      <c r="W22">
        <f t="shared" si="3"/>
        <v>9.4466199879552123E-3</v>
      </c>
      <c r="AE22">
        <v>2</v>
      </c>
      <c r="AG22" t="s">
        <v>74</v>
      </c>
      <c r="AH22">
        <f>AH18/AH17</f>
        <v>2.6507268154869408</v>
      </c>
      <c r="AI22">
        <f>SQRT((AI17*(AH18/(AH17^2)))^2)</f>
        <v>2.9276469376423076E-2</v>
      </c>
    </row>
    <row r="23" spans="2:35" x14ac:dyDescent="0.25">
      <c r="B23" s="5" t="s">
        <v>55</v>
      </c>
      <c r="C23">
        <v>5</v>
      </c>
      <c r="D23">
        <v>6.016666667</v>
      </c>
      <c r="E23">
        <v>-2.6959995280000002</v>
      </c>
      <c r="F23">
        <v>0.55141393549999995</v>
      </c>
      <c r="T23">
        <f>E35*$AH$28</f>
        <v>6.0925819570364927</v>
      </c>
      <c r="U23">
        <f>(SQRT(($M$3/E35)^2+($AI$28/$AH$28^2)))/100*T23</f>
        <v>8.1021266309891198E-3</v>
      </c>
      <c r="V23">
        <f t="shared" si="2"/>
        <v>-2.4073071138314708</v>
      </c>
      <c r="W23">
        <f t="shared" si="3"/>
        <v>1.3906979291128206E-2</v>
      </c>
      <c r="AA23" t="s">
        <v>11</v>
      </c>
      <c r="AB23" t="s">
        <v>4</v>
      </c>
      <c r="AG23" t="s">
        <v>31</v>
      </c>
      <c r="AH23">
        <f>AH22*AH16</f>
        <v>28.907268154869406</v>
      </c>
      <c r="AI23">
        <f>((SQRT((((AI19/AH19)*100)^2)+(((AI16/AH16)*100)^2)))/100)*AH23</f>
        <v>0.32037044328824327</v>
      </c>
    </row>
    <row r="24" spans="2:35" x14ac:dyDescent="0.25">
      <c r="B24" s="9" t="s">
        <v>56</v>
      </c>
      <c r="C24">
        <v>5</v>
      </c>
      <c r="D24">
        <v>6.3833333330000004</v>
      </c>
      <c r="E24">
        <v>-2.4674089110000001</v>
      </c>
      <c r="F24">
        <v>0.56481362599999996</v>
      </c>
      <c r="T24">
        <f>E38*$AH$28</f>
        <v>8.4998890708679635</v>
      </c>
      <c r="U24">
        <f>(SQRT(($M$3/E38)^2+($AI$28/$AH$28^2)))/100*T24</f>
        <v>1.1303079981106287E-2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28.307268154869405</v>
      </c>
      <c r="AI24">
        <f>AI23</f>
        <v>0.32037044328824327</v>
      </c>
    </row>
    <row r="25" spans="2:35" x14ac:dyDescent="0.25">
      <c r="B25" s="8" t="s">
        <v>54</v>
      </c>
      <c r="C25">
        <v>6</v>
      </c>
      <c r="D25">
        <v>6.9</v>
      </c>
      <c r="E25">
        <v>-0.38955369509999999</v>
      </c>
      <c r="F25">
        <v>0.56529645490000002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14.084527978725282</v>
      </c>
      <c r="AB25">
        <f>SQRT((AB20^2)+(AB24^2))</f>
        <v>0.10286315133938101</v>
      </c>
      <c r="AG25" t="s">
        <v>76</v>
      </c>
      <c r="AH25">
        <f>AH22*AH24</f>
        <v>75.03483477129187</v>
      </c>
      <c r="AI25">
        <f>((SQRT((((AI22/AH22)*100)^2)+(((AI24/AH24)*100)^2)))/100)*AH25</f>
        <v>1.1865791620475215</v>
      </c>
    </row>
    <row r="26" spans="2:35" x14ac:dyDescent="0.25">
      <c r="B26" s="5" t="s">
        <v>55</v>
      </c>
      <c r="C26">
        <v>6</v>
      </c>
      <c r="D26">
        <v>7.05</v>
      </c>
      <c r="E26">
        <v>-0.61027262370000002</v>
      </c>
      <c r="F26">
        <v>0.55392227520000004</v>
      </c>
      <c r="J26">
        <f>D10/4</f>
        <v>0.47083333324999999</v>
      </c>
      <c r="K26">
        <f>J26-J27</f>
        <v>-0.11666666675000004</v>
      </c>
      <c r="M26">
        <v>1</v>
      </c>
      <c r="N26">
        <f>ABS(K26)</f>
        <v>0.11666666675000004</v>
      </c>
      <c r="O26">
        <f>ABS(K27)</f>
        <v>0.15000000000000002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7.3333333329999997</v>
      </c>
      <c r="E27">
        <v>-0.42105399850000003</v>
      </c>
      <c r="F27">
        <v>0.55916572149999999</v>
      </c>
      <c r="J27">
        <f>D12/4</f>
        <v>0.58750000000000002</v>
      </c>
      <c r="K27">
        <f t="shared" ref="K27:K44" si="4">J27-J28</f>
        <v>-0.15000000000000002</v>
      </c>
      <c r="M27">
        <v>2</v>
      </c>
      <c r="N27">
        <f>ABS(K28)</f>
        <v>0.11666666674999993</v>
      </c>
      <c r="O27">
        <f>ABS(K29)</f>
        <v>0.13333333325000007</v>
      </c>
      <c r="P27" t="s">
        <v>85</v>
      </c>
      <c r="AE27">
        <v>3</v>
      </c>
      <c r="AG27" t="s">
        <v>77</v>
      </c>
      <c r="AH27">
        <f>AH24-((3/2)*AH9)</f>
        <v>26.507268154869404</v>
      </c>
      <c r="AI27">
        <f>AI24</f>
        <v>0.32037044328824327</v>
      </c>
    </row>
    <row r="28" spans="2:35" x14ac:dyDescent="0.25">
      <c r="B28" s="8" t="s">
        <v>54</v>
      </c>
      <c r="C28">
        <v>7</v>
      </c>
      <c r="D28">
        <v>7.9333333330000002</v>
      </c>
      <c r="E28">
        <v>1.842063673</v>
      </c>
      <c r="F28">
        <v>0.56683620580000005</v>
      </c>
      <c r="J28">
        <f>D13/4</f>
        <v>0.73750000000000004</v>
      </c>
      <c r="K28">
        <f t="shared" si="4"/>
        <v>-0.11666666674999993</v>
      </c>
      <c r="M28">
        <v>3</v>
      </c>
      <c r="N28">
        <f>ABS(K30)</f>
        <v>0.11250000000000004</v>
      </c>
      <c r="O28">
        <f>ABS(K31)</f>
        <v>0.12916666674999999</v>
      </c>
      <c r="P28">
        <f>H13</f>
        <v>10</v>
      </c>
      <c r="AG28" t="s">
        <v>78</v>
      </c>
      <c r="AH28">
        <f>AH27/AH24</f>
        <v>0.93641209069867926</v>
      </c>
      <c r="AI28">
        <f>SQRT((AI27/AH24)^2+((AH27*AI24/(AH24^2))^2))</f>
        <v>1.5504983278039225E-2</v>
      </c>
    </row>
    <row r="29" spans="2:35" x14ac:dyDescent="0.25">
      <c r="B29" s="5" t="s">
        <v>55</v>
      </c>
      <c r="C29">
        <v>7</v>
      </c>
      <c r="D29">
        <v>8.0333333329999999</v>
      </c>
      <c r="E29">
        <v>1.5699822910000001</v>
      </c>
      <c r="F29">
        <v>0.57088019590000005</v>
      </c>
      <c r="J29">
        <f>D15/4</f>
        <v>0.85416666674999997</v>
      </c>
      <c r="K29">
        <f t="shared" si="4"/>
        <v>-0.13333333325000007</v>
      </c>
      <c r="M29">
        <v>4</v>
      </c>
      <c r="N29">
        <f>ABS(K32)</f>
        <v>0.11249999999999982</v>
      </c>
      <c r="O29">
        <f>ABS(K33)</f>
        <v>0.13750000000000018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8.3833333329999995</v>
      </c>
      <c r="E30">
        <v>1.824403188</v>
      </c>
      <c r="F30">
        <v>0.55488639539999995</v>
      </c>
      <c r="J30">
        <f>D16/4</f>
        <v>0.98750000000000004</v>
      </c>
      <c r="K30">
        <f t="shared" si="4"/>
        <v>-0.11250000000000004</v>
      </c>
      <c r="M30">
        <v>5</v>
      </c>
      <c r="N30">
        <f>ABS(K34)</f>
        <v>0.11666666650000002</v>
      </c>
      <c r="O30">
        <f>ABS(K35)</f>
        <v>0.12916666674999999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8.9</v>
      </c>
      <c r="E31">
        <v>4.2136982270000001</v>
      </c>
      <c r="F31">
        <v>0.56145278809999999</v>
      </c>
      <c r="J31">
        <f>D18/4</f>
        <v>1.1000000000000001</v>
      </c>
      <c r="K31">
        <f t="shared" si="4"/>
        <v>-0.12916666674999999</v>
      </c>
      <c r="M31">
        <v>6</v>
      </c>
      <c r="N31">
        <f>ABS(K36)</f>
        <v>0.10833333324999983</v>
      </c>
      <c r="O31">
        <f>ABS(K37)</f>
        <v>0.15000000000000013</v>
      </c>
      <c r="R31" s="6" t="s">
        <v>17</v>
      </c>
      <c r="S31" s="5">
        <f>SUM(N26:O36)</f>
        <v>2.3791666667500002</v>
      </c>
      <c r="T31" s="5">
        <f>SQRT((P26^2)*10)</f>
        <v>1.8604085572798249E-2</v>
      </c>
      <c r="V31" s="6" t="s">
        <v>14</v>
      </c>
      <c r="W31" s="5">
        <f>AVERAGE(N26:N36)</f>
        <v>0.11541666657499991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9.0166666670000009</v>
      </c>
      <c r="E32">
        <v>3.9001922420000001</v>
      </c>
      <c r="F32">
        <v>0.56915484159999996</v>
      </c>
      <c r="J32">
        <f>D19/4</f>
        <v>1.2291666667500001</v>
      </c>
      <c r="K32">
        <f t="shared" si="4"/>
        <v>-0.11249999999999982</v>
      </c>
      <c r="M32">
        <v>7</v>
      </c>
      <c r="N32">
        <f>ABS(K38)</f>
        <v>0.11249999999999982</v>
      </c>
      <c r="O32">
        <f>ABS(K39)</f>
        <v>0.12916666675000021</v>
      </c>
      <c r="R32" s="6" t="s">
        <v>19</v>
      </c>
      <c r="S32" s="5">
        <f>H13/S31</f>
        <v>4.2031523641259838</v>
      </c>
      <c r="T32" s="5">
        <f>(H13/(S31^2))*T31</f>
        <v>3.2866888793682721E-2</v>
      </c>
      <c r="V32" s="6" t="s">
        <v>16</v>
      </c>
      <c r="W32" s="5">
        <f>AVERAGE(O26:O35)</f>
        <v>0.13611111122222233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9.3833333329999995</v>
      </c>
      <c r="E33">
        <v>4.2254447830000004</v>
      </c>
      <c r="F33">
        <v>0.57336194760000003</v>
      </c>
      <c r="J33">
        <f>D21/4</f>
        <v>1.3416666667499999</v>
      </c>
      <c r="K33">
        <f t="shared" si="4"/>
        <v>-0.13750000000000018</v>
      </c>
      <c r="M33">
        <v>8</v>
      </c>
      <c r="N33">
        <f>ABS(K40)</f>
        <v>0.12083333324999979</v>
      </c>
      <c r="O33">
        <f>ABS(K41)</f>
        <v>0.13750000000000018</v>
      </c>
      <c r="P33" s="3"/>
      <c r="Q33" s="3"/>
    </row>
    <row r="34" spans="2:42" x14ac:dyDescent="0.25">
      <c r="B34" s="8" t="s">
        <v>54</v>
      </c>
      <c r="C34">
        <v>9</v>
      </c>
      <c r="D34">
        <v>9.9333333330000002</v>
      </c>
      <c r="E34">
        <v>6.7349761600000004</v>
      </c>
      <c r="F34">
        <v>0.58272621710000005</v>
      </c>
      <c r="J34">
        <f>D22/4</f>
        <v>1.4791666667500001</v>
      </c>
      <c r="K34">
        <f t="shared" si="4"/>
        <v>-0.11666666650000002</v>
      </c>
      <c r="M34">
        <v>9</v>
      </c>
      <c r="N34">
        <f>ABS(K42)</f>
        <v>0.11249999924999976</v>
      </c>
      <c r="O34">
        <f>ABS(K43)</f>
        <v>0.12916666750000028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10.050000000000001</v>
      </c>
      <c r="E35">
        <v>6.5063042409999996</v>
      </c>
      <c r="F35">
        <v>0.58115438450000001</v>
      </c>
      <c r="J35">
        <f>D24/4</f>
        <v>1.5958333332500001</v>
      </c>
      <c r="K35">
        <f t="shared" si="4"/>
        <v>-0.12916666674999999</v>
      </c>
      <c r="M35">
        <v>10</v>
      </c>
      <c r="N35">
        <f>ABS(K44)</f>
        <v>0.125</v>
      </c>
      <c r="P35" s="3"/>
      <c r="Q35" s="3"/>
    </row>
    <row r="36" spans="2:42" x14ac:dyDescent="0.25">
      <c r="B36" s="9" t="s">
        <v>56</v>
      </c>
      <c r="C36">
        <v>9</v>
      </c>
      <c r="D36">
        <v>10.383333329999999</v>
      </c>
      <c r="E36">
        <v>6.764545805</v>
      </c>
      <c r="F36">
        <v>0.58292947129999995</v>
      </c>
      <c r="J36">
        <f>D25/4</f>
        <v>1.7250000000000001</v>
      </c>
      <c r="K36">
        <f t="shared" si="4"/>
        <v>-0.10833333324999983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10.9</v>
      </c>
      <c r="E37">
        <v>9.3767343360000002</v>
      </c>
      <c r="F37">
        <v>0.57131394940000002</v>
      </c>
      <c r="J37">
        <f>D27/4</f>
        <v>1.8333333332499999</v>
      </c>
      <c r="K37">
        <f t="shared" si="4"/>
        <v>-0.15000000000000013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11.016666669999999</v>
      </c>
      <c r="E38">
        <v>9.0770817200000007</v>
      </c>
      <c r="F38">
        <v>0.57122561630000002</v>
      </c>
      <c r="J38">
        <f>D28/4</f>
        <v>1.9833333332500001</v>
      </c>
      <c r="K38">
        <f t="shared" si="4"/>
        <v>-0.11249999999999982</v>
      </c>
      <c r="Q38">
        <f>V15</f>
        <v>-1.8052075255230573</v>
      </c>
      <c r="R38">
        <f t="shared" ref="Q38:R47" si="5">W15</f>
        <v>1.6751416844588158E-2</v>
      </c>
      <c r="S38">
        <f>D13/4-D10/4</f>
        <v>0.26666666675000006</v>
      </c>
      <c r="T38">
        <f>$P$26</f>
        <v>5.8831284194720748E-3</v>
      </c>
      <c r="V38">
        <f>Q38/S38</f>
        <v>-6.769528218595986</v>
      </c>
      <c r="W38">
        <f>SQRT(((1/S38)*R38)^2+((Q38/(S38^2))*T38)^2)</f>
        <v>0.16202085576403871</v>
      </c>
      <c r="Y38" s="6" t="s">
        <v>94</v>
      </c>
      <c r="Z38" s="6"/>
      <c r="AA38" s="5">
        <f>AVERAGE(V38:V47)</f>
        <v>-8.1154120738356816</v>
      </c>
      <c r="AB38" s="13">
        <f>SQRT(SUM(W38^2+W39^2+W40^2+W41^2+W42^2+W43^2+W44^2+W45^2+W46^2+W47^2)/(H13^2))</f>
        <v>5.919959639494992E-2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11.4</v>
      </c>
      <c r="E39">
        <v>9.398391642</v>
      </c>
      <c r="F39">
        <v>0.57540562179999999</v>
      </c>
      <c r="J39">
        <f>D30/4</f>
        <v>2.0958333332499999</v>
      </c>
      <c r="K39">
        <f t="shared" si="4"/>
        <v>-0.12916666675000021</v>
      </c>
      <c r="Q39">
        <f t="shared" si="5"/>
        <v>-1.7334562441311894</v>
      </c>
      <c r="R39">
        <f t="shared" si="5"/>
        <v>1.3437242379008561E-2</v>
      </c>
      <c r="S39">
        <f>D16/4-D13/4</f>
        <v>0.25</v>
      </c>
      <c r="T39">
        <f t="shared" ref="T39:T47" si="6">$P$26</f>
        <v>5.8831284194720748E-3</v>
      </c>
      <c r="V39">
        <f t="shared" ref="V39:V47" si="7">Q39/S39</f>
        <v>-6.9338249765247575</v>
      </c>
      <c r="W39">
        <f t="shared" ref="W39:W47" si="8">SQRT(((1/S39)*R39)^2+((Q39/(S39^2))*T39)^2)</f>
        <v>0.17179496114662074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2.2250000000000001</v>
      </c>
      <c r="K40">
        <f t="shared" si="4"/>
        <v>-0.12083333324999979</v>
      </c>
      <c r="Q40">
        <f t="shared" si="5"/>
        <v>-1.7867987023009286</v>
      </c>
      <c r="R40">
        <f t="shared" si="5"/>
        <v>1.0168002785164264E-2</v>
      </c>
      <c r="S40">
        <f>D19/4-D16/4</f>
        <v>0.24166666675000004</v>
      </c>
      <c r="T40">
        <f t="shared" si="6"/>
        <v>5.8831284194720748E-3</v>
      </c>
      <c r="V40">
        <f t="shared" si="7"/>
        <v>-7.3936498000749964</v>
      </c>
      <c r="W40">
        <f t="shared" si="8"/>
        <v>0.18484310339272345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2.3458333332499999</v>
      </c>
      <c r="K41">
        <f t="shared" si="4"/>
        <v>-0.13750000000000018</v>
      </c>
      <c r="Q41">
        <f t="shared" si="5"/>
        <v>-1.9141951934358339</v>
      </c>
      <c r="R41">
        <f t="shared" si="5"/>
        <v>6.7915992584544806E-3</v>
      </c>
      <c r="S41">
        <f>D22/4-D19/4</f>
        <v>0.25</v>
      </c>
      <c r="T41">
        <f t="shared" si="6"/>
        <v>5.8831284194720748E-3</v>
      </c>
      <c r="V41">
        <f t="shared" si="7"/>
        <v>-7.6567807737433355</v>
      </c>
      <c r="W41">
        <f t="shared" si="8"/>
        <v>0.18221974127211227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2.4833333332500001</v>
      </c>
      <c r="K42">
        <f t="shared" si="4"/>
        <v>-0.11249999924999976</v>
      </c>
      <c r="Q42">
        <f t="shared" si="5"/>
        <v>-1.9530998910820474</v>
      </c>
      <c r="R42">
        <f t="shared" si="5"/>
        <v>3.4445110683485789E-3</v>
      </c>
      <c r="S42">
        <f>D25/4-D22/4</f>
        <v>0.24583333325000001</v>
      </c>
      <c r="T42">
        <f t="shared" si="6"/>
        <v>5.8831284194720748E-3</v>
      </c>
      <c r="V42">
        <f t="shared" si="7"/>
        <v>-7.9448131189591127</v>
      </c>
      <c r="W42">
        <f t="shared" si="8"/>
        <v>0.19064585048565827</v>
      </c>
      <c r="Y42" s="14" t="s">
        <v>96</v>
      </c>
      <c r="Z42" s="14"/>
      <c r="AA42" s="12">
        <f>ABS($X$17*100)</f>
        <v>202.9345921199567</v>
      </c>
      <c r="AB42" s="12">
        <f>$Y$17</f>
        <v>1.0203661209061146E-2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2.5958333324999998</v>
      </c>
      <c r="K43">
        <f t="shared" si="4"/>
        <v>-0.12916666750000028</v>
      </c>
      <c r="Q43">
        <f t="shared" si="5"/>
        <v>-2.0416170629302979</v>
      </c>
      <c r="R43">
        <f t="shared" si="5"/>
        <v>2.1016019374573993E-3</v>
      </c>
      <c r="S43">
        <f>D28/4-D25/4</f>
        <v>0.25833333324999996</v>
      </c>
      <c r="T43">
        <f t="shared" si="6"/>
        <v>5.8831284194720748E-3</v>
      </c>
      <c r="V43">
        <f t="shared" si="7"/>
        <v>-7.9030337945376168</v>
      </c>
      <c r="W43">
        <f t="shared" si="8"/>
        <v>0.18016271913885146</v>
      </c>
      <c r="Y43" s="14" t="s">
        <v>97</v>
      </c>
      <c r="Z43" s="14"/>
      <c r="AA43" s="12">
        <f>ABS($W$31)</f>
        <v>0.11541666657499991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2.7250000000000001</v>
      </c>
      <c r="K44">
        <f t="shared" si="4"/>
        <v>-0.125</v>
      </c>
      <c r="Q44">
        <f t="shared" si="5"/>
        <v>-2.1820367719827769</v>
      </c>
      <c r="R44">
        <f t="shared" si="5"/>
        <v>5.2368577448279902E-3</v>
      </c>
      <c r="S44">
        <f>D31/4-D28/4</f>
        <v>0.24166666675000004</v>
      </c>
      <c r="T44">
        <f t="shared" si="6"/>
        <v>5.8831284194720748E-3</v>
      </c>
      <c r="V44">
        <f t="shared" si="7"/>
        <v>-9.0291176740566215</v>
      </c>
      <c r="W44">
        <f t="shared" si="8"/>
        <v>0.22087024599861316</v>
      </c>
      <c r="Y44" s="14" t="s">
        <v>98</v>
      </c>
      <c r="Z44" s="14"/>
      <c r="AA44" s="12">
        <f>ABS($W$32)</f>
        <v>0.13611111122222233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2.85</v>
      </c>
      <c r="Q45">
        <f t="shared" si="5"/>
        <v>-2.4403947855785035</v>
      </c>
      <c r="R45">
        <f t="shared" si="5"/>
        <v>9.4466199879552123E-3</v>
      </c>
      <c r="S45">
        <f>D34/4-D31/4</f>
        <v>0.25833333324999996</v>
      </c>
      <c r="T45">
        <f t="shared" si="6"/>
        <v>5.8831284194720748E-3</v>
      </c>
      <c r="V45">
        <f t="shared" si="7"/>
        <v>-9.4466894956092702</v>
      </c>
      <c r="W45">
        <f t="shared" si="8"/>
        <v>0.21821892276874014</v>
      </c>
      <c r="Y45" s="14" t="s">
        <v>99</v>
      </c>
      <c r="Z45" s="14"/>
      <c r="AA45" s="5">
        <f>ABS($S$31)</f>
        <v>2.3791666667500002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-2.4073071138314708</v>
      </c>
      <c r="R46">
        <f t="shared" si="5"/>
        <v>1.3906979291128206E-2</v>
      </c>
      <c r="S46">
        <f>D37/4-D34/4</f>
        <v>0.24166666675000004</v>
      </c>
      <c r="T46">
        <f t="shared" si="6"/>
        <v>5.8831284194720748E-3</v>
      </c>
      <c r="V46">
        <f t="shared" si="7"/>
        <v>-9.9612708124194391</v>
      </c>
      <c r="W46">
        <f t="shared" si="8"/>
        <v>0.24923149575594553</v>
      </c>
      <c r="Y46" s="14" t="s">
        <v>100</v>
      </c>
      <c r="Z46" s="14"/>
      <c r="AA46" s="5">
        <f>ABS($S$32)</f>
        <v>4.2031523641259838</v>
      </c>
      <c r="AB46" s="5">
        <f>$T$32</f>
        <v>3.2866888793682721E-2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8.1154120738356816</v>
      </c>
      <c r="AB47" s="5">
        <f>$AB$38</f>
        <v>5.919959639494992E-2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2019-09-04T11:28:52Z</dcterms:modified>
</cp:coreProperties>
</file>