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06E2D53C-7395-4B5A-AB59-CC64A219392D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P30" i="1"/>
  <c r="X32" i="1" s="1"/>
  <c r="AB44" i="1" s="1"/>
  <c r="V38" i="1"/>
  <c r="AA38" i="1" s="1"/>
  <c r="AA47" i="1" s="1"/>
  <c r="S32" i="1"/>
  <c r="AA46" i="1" s="1"/>
  <c r="AA45" i="1"/>
  <c r="H13" i="1" l="1"/>
  <c r="J47" i="1"/>
  <c r="J46" i="1"/>
  <c r="K20" i="1"/>
  <c r="K19" i="1"/>
  <c r="K46" i="1" l="1"/>
  <c r="N36" i="1" s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K45" i="1" s="1"/>
  <c r="O35" i="1" s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T25" i="1" s="1"/>
  <c r="AI20" i="1"/>
  <c r="AH20" i="1"/>
  <c r="AB18" i="1"/>
  <c r="AB21" i="1" s="1"/>
  <c r="AB16" i="1"/>
  <c r="AA19" i="1"/>
  <c r="AA20" i="1" s="1"/>
  <c r="AI23" i="1" l="1"/>
  <c r="AI24" i="1" s="1"/>
  <c r="AI27" i="1" s="1"/>
  <c r="AI28" i="1" s="1"/>
  <c r="U25" i="1" s="1"/>
  <c r="AH25" i="1"/>
  <c r="AI25" i="1" s="1"/>
  <c r="T19" i="1"/>
  <c r="T24" i="1"/>
  <c r="V24" i="1" s="1"/>
  <c r="T17" i="1"/>
  <c r="T16" i="1"/>
  <c r="U16" i="1" s="1"/>
  <c r="T23" i="1"/>
  <c r="U23" i="1" s="1"/>
  <c r="T15" i="1"/>
  <c r="V15" i="1" s="1"/>
  <c r="T21" i="1"/>
  <c r="U21" i="1" s="1"/>
  <c r="T20" i="1"/>
  <c r="V20" i="1" s="1"/>
  <c r="T18" i="1"/>
  <c r="T22" i="1"/>
  <c r="AA25" i="1"/>
  <c r="L4" i="1"/>
  <c r="AB20" i="1"/>
  <c r="N21" i="1" l="1"/>
  <c r="U15" i="1"/>
  <c r="U19" i="1"/>
  <c r="V19" i="1"/>
  <c r="V18" i="1"/>
  <c r="U18" i="1"/>
  <c r="W18" i="1" s="1"/>
  <c r="W15" i="1"/>
  <c r="V21" i="1"/>
  <c r="U20" i="1"/>
  <c r="W20" i="1" s="1"/>
  <c r="V23" i="1"/>
  <c r="U24" i="1"/>
  <c r="W24" i="1" s="1"/>
  <c r="U17" i="1"/>
  <c r="W16" i="1" s="1"/>
  <c r="V17" i="1"/>
  <c r="U22" i="1"/>
  <c r="W22" i="1" s="1"/>
  <c r="V22" i="1"/>
  <c r="V16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Q20" i="1" l="1"/>
  <c r="O21" i="1"/>
  <c r="R20" i="1" s="1"/>
  <c r="X17" i="1"/>
  <c r="W23" i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9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9" i="1"/>
  <c r="R16" i="1"/>
  <c r="R13" i="1"/>
  <c r="U11" i="1" l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<sst xmlns="http://schemas.openxmlformats.org/spreadsheetml/2006/main" count="163" uniqueCount="101">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</sst>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21.785868440000002</v>
      </c>
      <c r="M3">
        <v>0.01</v>
      </c>
      <c r="N3" t="s">
        <v>38</v>
      </c>
    </row>
    <row r="4" spans="1:35" x14ac:dyDescent="0.25">
      <c r="D4">
        <v>3.3333333329999999E-2</v>
      </c>
      <c r="E4">
        <v>10.89295368</v>
      </c>
      <c r="F4">
        <v>0.48499451869999999</v>
      </c>
      <c r="H4" s="11" t="s">
        <v>7</v>
      </c>
      <c r="I4" s="11"/>
      <c r="J4" s="11"/>
      <c r="K4" s="11"/>
      <c r="L4">
        <f>AA20</f>
        <v>14.882820537889105</v>
      </c>
      <c r="M4">
        <f>AB20</f>
        <v>0.10294916660346289</v>
      </c>
      <c r="P4" t="s">
        <v>13</v>
      </c>
    </row>
    <row r="5" spans="1:35" x14ac:dyDescent="0.25">
      <c r="D5">
        <v>0.05</v>
      </c>
      <c r="E5">
        <v>-10.89291476</v>
      </c>
      <c r="F5">
        <v>0.4306393744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21.785868440000002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1.2833333330000001</v>
      </c>
      <c r="E10">
        <v>-11.14313671</v>
      </c>
      <c r="F10">
        <v>0.47052944629999999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10.892934220000001</v>
      </c>
      <c r="AB10">
        <f>AB9</f>
        <v>0.01</v>
      </c>
      <c r="AE10" t="s">
        <v>65</v>
      </c>
      <c r="AH10">
        <f>L3</f>
        <v>21.785868440000002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1.3833333329999999</v>
      </c>
      <c r="E11">
        <v>-11.35110776</v>
      </c>
      <c r="F11">
        <v>0.49315340790000001</v>
      </c>
      <c r="G11" t="s">
        <v>57</v>
      </c>
      <c r="H11">
        <f>M3</f>
        <v>0.01</v>
      </c>
      <c r="K11">
        <f>ABS(E11-E14)</f>
        <v>1.7207292719999998</v>
      </c>
      <c r="L11">
        <f>SQRT((H11^2)+(H11^2))</f>
        <v>1.4142135623730951E-2</v>
      </c>
      <c r="N11">
        <f>($L$4-$L$5)*(E11/$L$4)</f>
        <v>-10.885861557778302</v>
      </c>
      <c r="O11">
        <f>SQRT(((E11/$L$4)*$M$4)^2+((E11/$L$4)*$M$5)^2+(($L$4-$L$5)*$H$11)^2+(((($L$5-$L$4)*E11)/($L$4^2))*$M$4)^2)</f>
        <v>0.17946263149738059</v>
      </c>
      <c r="Q11">
        <f>N11-N12</f>
        <v>-1.6502019916872541</v>
      </c>
      <c r="R11">
        <f>SQRT((O11^2)+(O12^2))</f>
        <v>0.24717875013524307</v>
      </c>
      <c r="T11" s="5">
        <f>ABS(AVERAGE(Q11:Q20))</f>
        <v>2.0011579312150252</v>
      </c>
      <c r="U11" s="5">
        <f>SQRT(((R11^2)+(R12^2)+(R13^2)+(R14^2)+(R15^2)+(R16^2)+(R17^2)+(R18^2)+(R19^2)+(R20^2))/($H$13-1))</f>
        <v>0.21913495148743736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1.65</v>
      </c>
      <c r="E12">
        <v>-11.166802560000001</v>
      </c>
      <c r="F12">
        <v>0.46777820489999999</v>
      </c>
      <c r="G12" t="s">
        <v>58</v>
      </c>
      <c r="H12">
        <f>L6</f>
        <v>4.1599999999999996E-3</v>
      </c>
      <c r="K12">
        <f>ABS(E14-E17)</f>
        <v>1.8783769449999994</v>
      </c>
      <c r="L12" s="1"/>
      <c r="N12">
        <f>($L$4-$L$5)*(E14/$L$4)</f>
        <v>-9.2356595660910479</v>
      </c>
      <c r="O12">
        <f>SQRT(((E14/$L$4)*$M$4)^2+((E14/$L$4)*$M$5)^2+(($L$4-$L$5)*$H$11)^2+(((($L$5-$L$4)*E14)/($L$4^2))*$M$4)^2)</f>
        <v>0.16997205186281744</v>
      </c>
      <c r="Q12">
        <f t="shared" ref="Q12:Q19" si="0">N12-N13</f>
        <v>-1.8013881824510616</v>
      </c>
      <c r="R12">
        <f t="shared" ref="R12:R19" si="1">SQRT((O12^2)+(O13^2))</f>
        <v>0.23405516637289075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2.1166666670000001</v>
      </c>
      <c r="E13">
        <v>-9.4198431990000007</v>
      </c>
      <c r="F13">
        <v>0.48454069649999998</v>
      </c>
      <c r="G13" t="s">
        <v>39</v>
      </c>
      <c r="H13" s="4">
        <f>C42</f>
        <v>11</v>
      </c>
      <c r="K13">
        <f>ABS(E17-E20)</f>
        <v>1.8654889800000003</v>
      </c>
      <c r="L13" s="1"/>
      <c r="N13">
        <f>($L$4-$L$5)*(E17/$L$4)</f>
        <v>-7.4342713836399863</v>
      </c>
      <c r="O13">
        <f>SQRT(((E17/$L$4)*$M$4)^2+((E17/$L$4)*$M$5)^2+(($L$4-$L$5)*$H$11)^2+(((($L$5-$L$4)*E17)/($L$4^2))*$M$4)^2)</f>
        <v>0.16090780742830743</v>
      </c>
      <c r="Q13">
        <f t="shared" si="0"/>
        <v>-1.789028454597374</v>
      </c>
      <c r="R13">
        <f t="shared" si="1"/>
        <v>0.22236363433831444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2.2166666670000001</v>
      </c>
      <c r="E14">
        <v>-9.6303784879999998</v>
      </c>
      <c r="F14">
        <v>0.49399618439999998</v>
      </c>
      <c r="K14">
        <f>ABS(E20-E23)</f>
        <v>1.9285667500000003</v>
      </c>
      <c r="L14" s="1"/>
      <c r="N14">
        <f>($L$4-$L$5)*(E20/$L$4)</f>
        <v>-5.6452429290426123</v>
      </c>
      <c r="O14">
        <f>SQRT(((E20/$L$4)*$M$4)^2+((E20/$L$4)*$M$5)^2+(($L$4-$L$5)*$H$11)^2+(((($L$5-$L$4)*E20)/($L$4^2))*$M$4)^2)</f>
        <v>0.15347398276176438</v>
      </c>
      <c r="Q14">
        <f t="shared" si="0"/>
        <v>-1.8495208652159283</v>
      </c>
      <c r="R14">
        <f t="shared" si="1"/>
        <v>0.21298959372784401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0.89293422000000078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2.5666666669999998</v>
      </c>
      <c r="E15">
        <v>-9.4567175970000008</v>
      </c>
      <c r="F15">
        <v>0.49224676039999998</v>
      </c>
      <c r="K15">
        <f>ABS(E26-E23)</f>
        <v>2.0705351439999999</v>
      </c>
      <c r="L15" s="1"/>
      <c r="N15">
        <f>($L$4-$L$5)*(E23/$L$4)</f>
        <v>-3.795722063826684</v>
      </c>
      <c r="O15">
        <f>SQRT(((E23/$L$4)*$M$4)^2+((E23/$L$4)*$M$5)^2+(($L$4-$L$5)*$H$11)^2+(((($L$5-$L$4)*E23)/($L$4^2))*$M$4)^2)</f>
        <v>0.14768311904748527</v>
      </c>
      <c r="Q15">
        <f t="shared" si="0"/>
        <v>-1.9856704213068417</v>
      </c>
      <c r="R15">
        <f t="shared" si="1"/>
        <v>0.20617678449337037</v>
      </c>
      <c r="T15">
        <f>E11*$AH$28</f>
        <v>-10.638637499208604</v>
      </c>
      <c r="U15">
        <f>(SQRT(($M$3/E11)^2+($AI$28/$AH$28^2)))/100*T15</f>
        <v>-1.4233404316948745E-2</v>
      </c>
      <c r="V15">
        <f>T15-T16</f>
        <v>-1.6127249732923961</v>
      </c>
      <c r="W15">
        <f>SQRT(U15^2+U16^2)</f>
        <v>1.8665900767775231E-2</v>
      </c>
      <c r="Z15" t="s">
        <v>26</v>
      </c>
      <c r="AA15">
        <f>AA14/AA13</f>
        <v>0.7319132950819679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3.0833333330000001</v>
      </c>
      <c r="E16">
        <v>-7.5309154459999998</v>
      </c>
      <c r="F16">
        <v>0.52307268240000004</v>
      </c>
      <c r="K16">
        <f>ABS(E29-E26)</f>
        <v>2.0154305900000002</v>
      </c>
      <c r="L16" s="1"/>
      <c r="N16">
        <f>($L$4-$L$5)*(E26/$L$4)</f>
        <v>-1.8100516425198423</v>
      </c>
      <c r="O16">
        <f>SQRT(((E26/$L$4)*$M$4)^2+((E26/$L$4)*$M$5)^2+(($L$4-$L$5)*$H$11)^2+(((($L$5-$L$4)*E26)/($L$4^2))*$M$4)^2)</f>
        <v>0.1438699510406255</v>
      </c>
      <c r="Q16">
        <f t="shared" si="0"/>
        <v>-1.9328244296441639</v>
      </c>
      <c r="R16">
        <f t="shared" si="1"/>
        <v>0.20266082223432047</v>
      </c>
      <c r="T16">
        <f>E14*$AH$28</f>
        <v>-9.0259125259162083</v>
      </c>
      <c r="U16">
        <f>(SQRT(($M$3/E14)^2+($AI$28/$AH$28^2)))/100*T16</f>
        <v>-1.2075845851231158E-2</v>
      </c>
      <c r="V16">
        <f t="shared" ref="V16:V23" si="2">T16-T17</f>
        <v>-1.7604776403537468</v>
      </c>
      <c r="W16">
        <f t="shared" ref="W16:W23" si="3">SQRT(U16^2+U17^2)</f>
        <v>1.5502161999264134E-2</v>
      </c>
      <c r="X16" s="6" t="s">
        <v>83</v>
      </c>
      <c r="Y16" s="6" t="s">
        <v>84</v>
      </c>
      <c r="Z16" t="s">
        <v>27</v>
      </c>
      <c r="AA16">
        <f>ATAN(AA14/AA13)</f>
        <v>0.63182477422505035</v>
      </c>
      <c r="AB16">
        <f>(ABS(1/(1+AA15)))*AB15</f>
        <v>4.732755002661653E-3</v>
      </c>
      <c r="AG16" t="s">
        <v>69</v>
      </c>
      <c r="AH16">
        <f>AH10/2</f>
        <v>10.892934220000001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3.1833333330000002</v>
      </c>
      <c r="E17">
        <v>-7.7520015430000004</v>
      </c>
      <c r="F17">
        <v>0.53773678660000002</v>
      </c>
      <c r="K17">
        <f>ABS(E32-E29)</f>
        <v>2.246880489</v>
      </c>
      <c r="L17" s="1"/>
      <c r="N17">
        <f>($L$4-$L$5)*(E29/$L$4)</f>
        <v>0.12277278712432163</v>
      </c>
      <c r="O17">
        <f>SQRT(((E29/$L$4)*$M$4)^2+((E29/$L$4)*$M$5)^2+(($L$4-$L$5)*$H$11)^2+(((($L$5-$L$4)*E29)/($L$4^2))*$M$4)^2)</f>
        <v>0.14273347910094136</v>
      </c>
      <c r="Q17">
        <f t="shared" si="0"/>
        <v>-2.1547879253088169</v>
      </c>
      <c r="R17">
        <f t="shared" si="1"/>
        <v>0.20313116785470964</v>
      </c>
      <c r="T17">
        <f>E17*$AH$28</f>
        <v>-7.2654348855624615</v>
      </c>
      <c r="U17">
        <f>(SQRT(($M$3/E17)^2+($AI$28/$AH$28^2)))/100*T17</f>
        <v>-9.7206467700833681E-3</v>
      </c>
      <c r="V17">
        <f t="shared" si="2"/>
        <v>-1.7483986088938703</v>
      </c>
      <c r="W17">
        <f t="shared" si="3"/>
        <v>1.2205733109733757E-2</v>
      </c>
      <c r="X17" s="5">
        <f>ABS(AVERAGE(V15:V24))</f>
        <v>1.9557105053987001</v>
      </c>
      <c r="Y17" s="5">
        <f>SQRT(((W15^2)+(W16^2)+(W17^2)+(W18^2)+(W19^2)+(W20^2)+(W21^2)+(W22^2)+(W23^2)+(W24^2))/($H$13-1))</f>
        <v>1.1161595007874255E-2</v>
      </c>
      <c r="Z17" t="s">
        <v>28</v>
      </c>
      <c r="AA17">
        <f>SQRT((AA14^2)+(AA13^2))</f>
        <v>1.5118635921428261</v>
      </c>
      <c r="AB17">
        <f>SQRT(((ABS(AA13*(AA13^2+AA14^2)))*AB13)^2+((ABS(AA14*(AA13^2+AA14^2)))*AB14)^2)</f>
        <v>2.0410078930541139E-2</v>
      </c>
      <c r="AG17" t="s">
        <v>70</v>
      </c>
      <c r="AH17">
        <f>(AH16)-AH15</f>
        <v>0.89293422000000078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3.5333333329999999</v>
      </c>
      <c r="E18">
        <v>-7.5493459659999997</v>
      </c>
      <c r="F18">
        <v>0.52561020270000003</v>
      </c>
      <c r="K18">
        <f>ABS(E35-E32)</f>
        <v>2.3021720499999998</v>
      </c>
      <c r="N18">
        <f>($L$4-$L$5)*(E32/$L$4)</f>
        <v>2.2775607124331385</v>
      </c>
      <c r="O18">
        <f>SQRT(((E32/$L$4)*$M$4)^2+((E32/$L$4)*$M$5)^2+(($L$4-$L$5)*$H$11)^2+(((($L$5-$L$4)*E32)/($L$4^2))*$M$4)^2)</f>
        <v>0.14453174494815785</v>
      </c>
      <c r="Q18">
        <f t="shared" si="0"/>
        <v>-2.2078132591427941</v>
      </c>
      <c r="R18">
        <f t="shared" si="1"/>
        <v>0.20801472961560963</v>
      </c>
      <c r="T18">
        <f>E20*$AH$28</f>
        <v>-5.5170362766685912</v>
      </c>
      <c r="U18">
        <f>(SQRT(($M$3/E20)^2+($AI$28/$AH$28^2)))/100*T18</f>
        <v>-7.3816628964833292E-3</v>
      </c>
      <c r="V18">
        <f t="shared" si="2"/>
        <v>-1.8075172027330719</v>
      </c>
      <c r="W18">
        <f t="shared" si="3"/>
        <v>8.8953690647745366E-3</v>
      </c>
      <c r="Z18" t="s">
        <v>29</v>
      </c>
      <c r="AA18">
        <f>AA17/AA14</f>
        <v>1.6931410604275248</v>
      </c>
      <c r="AB18">
        <f>(((AB17/AA17)*100+(AB14/AA14)*100)/100)*AA18</f>
        <v>4.1818858207513146E-2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3.95</v>
      </c>
      <c r="E19">
        <v>-5.6706885119999999</v>
      </c>
      <c r="F19">
        <v>0.51409931679999998</v>
      </c>
      <c r="K19">
        <f>ABS(E38-E35)</f>
        <v>2.5468304970000002</v>
      </c>
      <c r="N19">
        <f>($L$4-$L$5)*(E35/$L$4)</f>
        <v>4.4853739715759327</v>
      </c>
      <c r="O19">
        <f>SQRT(((E35/$L$4)*$M$4)^2+((E35/$L$4)*$M$5)^2+(($L$4-$L$5)*$H$11)^2+(((($L$5-$L$4)*E35)/($L$4^2))*$M$4)^2)</f>
        <v>0.14960181295457564</v>
      </c>
      <c r="Q19">
        <f t="shared" si="0"/>
        <v>-2.4424439259723592</v>
      </c>
      <c r="R19">
        <f t="shared" si="1"/>
        <v>0.21804943103175575</v>
      </c>
      <c r="T19">
        <f>E23*$AH$28</f>
        <v>-3.7095190739355193</v>
      </c>
      <c r="U19">
        <f>(SQRT(($M$3/E23)^2+($AI$28/$AH$28^2)))/100*T19</f>
        <v>-4.9637328374147185E-3</v>
      </c>
      <c r="V19">
        <f t="shared" si="2"/>
        <v>-1.9405747255797072</v>
      </c>
      <c r="W19">
        <f t="shared" si="3"/>
        <v>5.499844739856115E-3</v>
      </c>
      <c r="Z19" t="s">
        <v>30</v>
      </c>
      <c r="AA19">
        <f>1/AA15</f>
        <v>1.3662820537889104</v>
      </c>
      <c r="AB19">
        <f>AB15</f>
        <v>8.1967213114754103E-3</v>
      </c>
      <c r="AG19" t="s">
        <v>72</v>
      </c>
      <c r="AH19">
        <f>AH17/AH18</f>
        <v>0.37205592500000034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4.0333333329999999</v>
      </c>
      <c r="E20">
        <v>-5.8865125630000001</v>
      </c>
      <c r="F20">
        <v>0.52879013610000003</v>
      </c>
      <c r="K20">
        <f>ABS(E41-E38)</f>
        <v>2.2918349629999994</v>
      </c>
      <c r="N20">
        <f>($L$4-$L$5)*(E38/$L$4)</f>
        <v>6.9278178975482918</v>
      </c>
      <c r="O20">
        <f>SQRT(((E38/$L$4)*$M$4)^2+((E38/$L$4)*$M$5)^2+(($L$4-$L$5)*$H$11)^2+(((($L$5-$L$4)*E38)/($L$4^2))*$M$4)^2)</f>
        <v>0.15863433403263169</v>
      </c>
      <c r="Q20">
        <f t="shared" ref="Q20" si="4">N20-N21</f>
        <v>-2.1978998568236614</v>
      </c>
      <c r="R20">
        <f t="shared" ref="R20" si="5">SQRT((O20^2)+(O21^2))</f>
        <v>0.23206406981735603</v>
      </c>
      <c r="T20">
        <f>E26*$AH$28</f>
        <v>-1.768944348355812</v>
      </c>
      <c r="U20">
        <f>(SQRT(($M$3/E26)^2+($AI$28/$AH$28^2)))/100*T20</f>
        <v>-2.368469649645908E-3</v>
      </c>
      <c r="V20">
        <f t="shared" si="2"/>
        <v>-1.8889288962072301</v>
      </c>
      <c r="W20">
        <f t="shared" si="3"/>
        <v>2.3757525854048735E-3</v>
      </c>
      <c r="Z20" t="s">
        <v>31</v>
      </c>
      <c r="AA20">
        <f>AA10*AA19</f>
        <v>14.882820537889105</v>
      </c>
      <c r="AB20">
        <f>(((AB10/AA10)*100+(AB19/AA19)*100)/100)*AA20</f>
        <v>0.10294916660346289</v>
      </c>
      <c r="AG20" t="s">
        <v>73</v>
      </c>
      <c r="AH20">
        <f>ATAN(AH19)</f>
        <v>0.35618706845709508</v>
      </c>
      <c r="AI20">
        <f>(ABS(1/(1+AH19)))*AI19</f>
        <v>3.0368052721077426E-3</v>
      </c>
    </row>
    <row r="21" spans="2:35" x14ac:dyDescent="0.25">
      <c r="B21" s="9" t="s">
        <v>56</v>
      </c>
      <c r="C21">
        <v>4</v>
      </c>
      <c r="D21">
        <v>4.3666666669999996</v>
      </c>
      <c r="E21">
        <v>-5.6943677209999999</v>
      </c>
      <c r="F21">
        <v>0.51397909870000003</v>
      </c>
      <c r="N21">
        <f>($L$4-$L$5)*(E41/$L$4)</f>
        <v>9.1257177543719532</v>
      </c>
      <c r="O21">
        <f>SQRT(((E41/$L$4)*$M$4)^2+((E41/$L$4)*$M$5)^2+(($L$4-$L$5)*$H$11)^2+(((($L$5-$L$4)*E41)/($L$4^2))*$M$4)^2)</f>
        <v>0.16937792231048923</v>
      </c>
      <c r="T21">
        <f>E29*$AH$28</f>
        <v>0.1199845478514181</v>
      </c>
      <c r="U21">
        <f>(SQRT(($M$3/E29)^2+($AI$28/$AH$28^2)))/100*T21</f>
        <v>1.8588132171934647E-4</v>
      </c>
      <c r="V21">
        <f t="shared" si="2"/>
        <v>-2.1058514756374374</v>
      </c>
      <c r="W21">
        <f t="shared" si="3"/>
        <v>2.9851428797350059E-3</v>
      </c>
      <c r="Z21" t="s">
        <v>32</v>
      </c>
      <c r="AA21">
        <f>AA10*AA18</f>
        <v>18.443274196418074</v>
      </c>
      <c r="AB21">
        <f>(((AB10/AA10)*100+(AB18/AA18)*100)/100)*AA21</f>
        <v>0.47246148221422302</v>
      </c>
    </row>
    <row r="22" spans="2:35" x14ac:dyDescent="0.25">
      <c r="B22" s="8" t="s">
        <v>54</v>
      </c>
      <c r="C22">
        <v>5</v>
      </c>
      <c r="D22">
        <v>4.8</v>
      </c>
      <c r="E22">
        <v>-3.7316778140000002</v>
      </c>
      <c r="F22">
        <v>0.53446793370000001</v>
      </c>
      <c r="T22">
        <f>E32*$AH$28</f>
        <v>2.2258360234888555</v>
      </c>
      <c r="U22">
        <f>(SQRT(($M$3/E32)^2+($AI$28/$AH$28^2)))/100*T22</f>
        <v>2.9793499537094452E-3</v>
      </c>
      <c r="V22">
        <f t="shared" si="2"/>
        <v>-2.1576725742193066</v>
      </c>
      <c r="W22">
        <f t="shared" si="3"/>
        <v>6.5786275706635373E-3</v>
      </c>
      <c r="AE22">
        <v>2</v>
      </c>
      <c r="AG22" t="s">
        <v>74</v>
      </c>
      <c r="AH22">
        <f>AH18/AH17</f>
        <v>2.6877679746667091</v>
      </c>
      <c r="AI22">
        <f>SQRT((AI17*(AH18/(AH17^2)))^2)</f>
        <v>3.0100402856849937E-2</v>
      </c>
    </row>
    <row r="23" spans="2:35" x14ac:dyDescent="0.25">
      <c r="B23" s="5" t="s">
        <v>55</v>
      </c>
      <c r="C23">
        <v>5</v>
      </c>
      <c r="D23">
        <v>4.8833333330000004</v>
      </c>
      <c r="E23">
        <v>-3.9579458129999998</v>
      </c>
      <c r="F23">
        <v>0.53331918330000005</v>
      </c>
      <c r="T23">
        <f>E35*$AH$28</f>
        <v>4.383508597708162</v>
      </c>
      <c r="U23">
        <f>(SQRT(($M$3/E35)^2+($AI$28/$AH$28^2)))/100*T23</f>
        <v>5.8653060079441686E-3</v>
      </c>
      <c r="V23">
        <f t="shared" si="2"/>
        <v>-2.3869746462095334</v>
      </c>
      <c r="W23">
        <f t="shared" si="3"/>
        <v>1.0791581499997085E-2</v>
      </c>
      <c r="AA23" t="s">
        <v>11</v>
      </c>
      <c r="AB23" t="s">
        <v>4</v>
      </c>
      <c r="AG23" t="s">
        <v>31</v>
      </c>
      <c r="AH23">
        <f>AH22*AH16</f>
        <v>29.27767974666709</v>
      </c>
      <c r="AI23">
        <f>((SQRT((((AI19/AH19)*100)^2)+(((AI16/AH16)*100)^2)))/100)*AH23</f>
        <v>0.3289814954009363</v>
      </c>
    </row>
    <row r="24" spans="2:35" x14ac:dyDescent="0.25">
      <c r="B24" s="9" t="s">
        <v>56</v>
      </c>
      <c r="C24">
        <v>5</v>
      </c>
      <c r="D24">
        <v>5.2</v>
      </c>
      <c r="E24">
        <v>-3.744819573</v>
      </c>
      <c r="F24">
        <v>0.53177012260000001</v>
      </c>
      <c r="T24">
        <f>E38*$AH$28</f>
        <v>6.7704832439176954</v>
      </c>
      <c r="U24">
        <f>(SQRT(($M$3/E38)^2+($AI$28/$AH$28^2)))/100*T24</f>
        <v>9.058499693892658E-3</v>
      </c>
      <c r="V24">
        <f>T24-T25</f>
        <v>-2.1479843108607017</v>
      </c>
      <c r="W24">
        <f>SQRT(U24^2+U25^2)</f>
        <v>1.4981037982162253E-2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28.677679746667089</v>
      </c>
      <c r="AI24">
        <f>AI23</f>
        <v>0.3289814954009363</v>
      </c>
    </row>
    <row r="25" spans="2:35" x14ac:dyDescent="0.25">
      <c r="B25" s="8" t="s">
        <v>54</v>
      </c>
      <c r="C25">
        <v>6</v>
      </c>
      <c r="D25">
        <v>5.7</v>
      </c>
      <c r="E25">
        <v>-1.676915452</v>
      </c>
      <c r="F25">
        <v>0.55805530660000002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8.9184675547783971</v>
      </c>
      <c r="U25">
        <f>(SQRT(($M$3/E41)^2+($AI$28/$AH$28^2)))/100*T25</f>
        <v>1.1932103013246856E-2</v>
      </c>
      <c r="Z25" t="s">
        <v>34</v>
      </c>
      <c r="AA25">
        <f>AA20-AA24</f>
        <v>14.272820537889105</v>
      </c>
      <c r="AB25">
        <f>SQRT((AB20^2)+(AB24^2))</f>
        <v>0.10294916660346289</v>
      </c>
      <c r="AG25" t="s">
        <v>76</v>
      </c>
      <c r="AH25">
        <f>AH22*AH24</f>
        <v>77.078949210839909</v>
      </c>
      <c r="AI25">
        <f>((SQRT((((AI22/AH22)*100)^2)+(((AI24/AH24)*100)^2)))/100)*AH25</f>
        <v>1.2357129522255526</v>
      </c>
    </row>
    <row r="26" spans="2:35" x14ac:dyDescent="0.25">
      <c r="B26" s="5" t="s">
        <v>55</v>
      </c>
      <c r="C26">
        <v>6</v>
      </c>
      <c r="D26">
        <v>5.8166666669999998</v>
      </c>
      <c r="E26">
        <v>-1.8874106690000001</v>
      </c>
      <c r="F26">
        <v>0.55961772480000005</v>
      </c>
      <c r="J26">
        <f>D10/4</f>
        <v>0.32083333325000002</v>
      </c>
      <c r="K26">
        <f>J26-J27</f>
        <v>-9.1666666749999959E-2</v>
      </c>
      <c r="M26">
        <v>1</v>
      </c>
      <c r="N26">
        <f>ABS(K26)</f>
        <v>9.1666666749999959E-2</v>
      </c>
      <c r="O26">
        <f>ABS(K27)</f>
        <v>0.11666666675000004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6.1333333330000004</v>
      </c>
      <c r="E27">
        <v>-1.6769288090000001</v>
      </c>
      <c r="F27">
        <v>0.5606863299</v>
      </c>
      <c r="J27">
        <f>D12/4</f>
        <v>0.41249999999999998</v>
      </c>
      <c r="K27">
        <f t="shared" ref="K27:K46" si="6">J27-J28</f>
        <v>-0.11666666675000004</v>
      </c>
      <c r="M27">
        <v>2</v>
      </c>
      <c r="N27">
        <f>ABS(K28)</f>
        <v>0.11249999999999993</v>
      </c>
      <c r="O27">
        <f>ABS(K29)</f>
        <v>0.12916666650000008</v>
      </c>
      <c r="P27" t="s">
        <v>85</v>
      </c>
      <c r="AE27">
        <v>3</v>
      </c>
      <c r="AG27" t="s">
        <v>77</v>
      </c>
      <c r="AH27">
        <f>AH24-((3/2)*AH9)</f>
        <v>26.877679746667088</v>
      </c>
      <c r="AI27">
        <f>AI24</f>
        <v>0.3289814954009363</v>
      </c>
    </row>
    <row r="28" spans="2:35" x14ac:dyDescent="0.25">
      <c r="B28" s="8" t="s">
        <v>54</v>
      </c>
      <c r="C28">
        <v>7</v>
      </c>
      <c r="D28">
        <v>6.6</v>
      </c>
      <c r="E28">
        <v>0.33062206799999999</v>
      </c>
      <c r="F28">
        <v>0.55509201100000005</v>
      </c>
      <c r="J28">
        <f>D13/4</f>
        <v>0.52916666675000001</v>
      </c>
      <c r="K28">
        <f t="shared" si="6"/>
        <v>-0.11249999999999993</v>
      </c>
      <c r="M28">
        <v>3</v>
      </c>
      <c r="N28">
        <f>ABS(K30)</f>
        <v>0.11249999999999993</v>
      </c>
      <c r="O28">
        <f>ABS(K31)</f>
        <v>0.10416666675000008</v>
      </c>
      <c r="P28">
        <f>H13</f>
        <v>11</v>
      </c>
      <c r="AG28" t="s">
        <v>78</v>
      </c>
      <c r="AH28">
        <f>AH27/AH24</f>
        <v>0.93723341581673125</v>
      </c>
      <c r="AI28">
        <f>SQRT((AI27/AH24)^2+((AH27*AI24/(AH24^2))^2))</f>
        <v>1.5722523344868407E-2</v>
      </c>
    </row>
    <row r="29" spans="2:35" x14ac:dyDescent="0.25">
      <c r="B29" s="5" t="s">
        <v>55</v>
      </c>
      <c r="C29">
        <v>7</v>
      </c>
      <c r="D29">
        <v>6.7</v>
      </c>
      <c r="E29">
        <v>0.12801992100000001</v>
      </c>
      <c r="F29">
        <v>0.55669450190000003</v>
      </c>
      <c r="J29">
        <f>D15/4</f>
        <v>0.64166666674999995</v>
      </c>
      <c r="K29">
        <f t="shared" si="6"/>
        <v>-0.12916666650000008</v>
      </c>
      <c r="M29">
        <v>4</v>
      </c>
      <c r="N29">
        <f>ABS(K32)</f>
        <v>0.10416666674999986</v>
      </c>
      <c r="O29">
        <f>ABS(K33)</f>
        <v>0.10833333325000005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7.016666667</v>
      </c>
      <c r="E30">
        <v>0.31216483270000001</v>
      </c>
      <c r="F30">
        <v>0.56289157779999999</v>
      </c>
      <c r="J30">
        <f>D16/4</f>
        <v>0.77083333325000003</v>
      </c>
      <c r="K30">
        <f t="shared" si="6"/>
        <v>-0.11249999999999993</v>
      </c>
      <c r="M30">
        <v>5</v>
      </c>
      <c r="N30">
        <f>ABS(K34)</f>
        <v>0.10000000000000009</v>
      </c>
      <c r="O30">
        <f>ABS(K35)</f>
        <v>0.125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7.516666667</v>
      </c>
      <c r="E31">
        <v>2.6222967399999999</v>
      </c>
      <c r="F31">
        <v>0.55620235539999996</v>
      </c>
      <c r="J31">
        <f>D18/4</f>
        <v>0.88333333324999996</v>
      </c>
      <c r="K31">
        <f t="shared" si="6"/>
        <v>-0.10416666675000008</v>
      </c>
      <c r="M31">
        <v>6</v>
      </c>
      <c r="N31">
        <f>ABS(K36)</f>
        <v>0.10833333325000005</v>
      </c>
      <c r="O31">
        <f>ABS(K37)</f>
        <v>0.11666666674999981</v>
      </c>
      <c r="R31" s="6" t="s">
        <v>17</v>
      </c>
      <c r="S31" s="5">
        <f>SUM(N26:O36)</f>
        <v>2.3291666667499999</v>
      </c>
      <c r="T31" s="5">
        <f>SQRT((P26^2)*10)</f>
        <v>1.8604085572798249E-2</v>
      </c>
      <c r="V31" s="6" t="s">
        <v>14</v>
      </c>
      <c r="W31" s="5">
        <f>AVERAGE(N26:N36)</f>
        <v>0.1064393940227273</v>
      </c>
      <c r="X31" s="12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7.6166666669999996</v>
      </c>
      <c r="E32">
        <v>2.37490041</v>
      </c>
      <c r="F32">
        <v>0.570732884</v>
      </c>
      <c r="J32">
        <f>D19/4</f>
        <v>0.98750000000000004</v>
      </c>
      <c r="K32">
        <f t="shared" si="6"/>
        <v>-0.10416666674999986</v>
      </c>
      <c r="M32">
        <v>7</v>
      </c>
      <c r="N32">
        <f>ABS(K38)</f>
        <v>0.10416666675000008</v>
      </c>
      <c r="O32">
        <f>ABS(K39)</f>
        <v>0.125</v>
      </c>
      <c r="R32" s="6" t="s">
        <v>19</v>
      </c>
      <c r="S32" s="5">
        <f>H13/S31</f>
        <v>4.7227191411548226</v>
      </c>
      <c r="T32" s="5">
        <f>(H13/(S31^2))*T31</f>
        <v>3.7722449102766238E-2</v>
      </c>
      <c r="V32" s="6" t="s">
        <v>16</v>
      </c>
      <c r="W32" s="5">
        <f>AVERAGE(O26:O35)</f>
        <v>0.11583333324999993</v>
      </c>
      <c r="X32" s="12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7.95</v>
      </c>
      <c r="E33">
        <v>2.611772647</v>
      </c>
      <c r="F33">
        <v>0.55614892520000003</v>
      </c>
      <c r="J33">
        <f>D21/4</f>
        <v>1.0916666667499999</v>
      </c>
      <c r="K33">
        <f t="shared" si="6"/>
        <v>-0.10833333325000005</v>
      </c>
      <c r="M33">
        <v>8</v>
      </c>
      <c r="N33">
        <f>ABS(K40)</f>
        <v>0.10833333325000005</v>
      </c>
      <c r="O33">
        <f>ABS(K41)</f>
        <v>0.12499999999999978</v>
      </c>
      <c r="P33" s="3"/>
      <c r="Q33" s="3"/>
    </row>
    <row r="34" spans="2:42" x14ac:dyDescent="0.25">
      <c r="B34" s="8" t="s">
        <v>54</v>
      </c>
      <c r="C34">
        <v>9</v>
      </c>
      <c r="D34">
        <v>8.4499999999999993</v>
      </c>
      <c r="E34">
        <v>4.9034339620000003</v>
      </c>
      <c r="F34">
        <v>0.55989029290000003</v>
      </c>
      <c r="J34">
        <f>D22/4</f>
        <v>1.2</v>
      </c>
      <c r="K34">
        <f t="shared" si="6"/>
        <v>-0.10000000000000009</v>
      </c>
      <c r="M34">
        <v>9</v>
      </c>
      <c r="N34">
        <f>ABS(K42)</f>
        <v>0.1041666667500003</v>
      </c>
      <c r="O34">
        <f>ABS(K43)</f>
        <v>0.12083333324999979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8.5666666669999998</v>
      </c>
      <c r="E35">
        <v>4.6770724599999998</v>
      </c>
      <c r="F35">
        <v>0.5771587051</v>
      </c>
      <c r="J35">
        <f>D24/4</f>
        <v>1.3</v>
      </c>
      <c r="K35">
        <f t="shared" si="6"/>
        <v>-0.125</v>
      </c>
      <c r="M35">
        <v>10</v>
      </c>
      <c r="N35">
        <f>ABS(K44)</f>
        <v>0.12083333325000023</v>
      </c>
      <c r="O35">
        <f>ABS(K45)</f>
        <v>8.7499999249999849E-2</v>
      </c>
      <c r="P35" s="3"/>
      <c r="Q35" s="3"/>
    </row>
    <row r="36" spans="2:42" x14ac:dyDescent="0.25">
      <c r="B36" s="9" t="s">
        <v>56</v>
      </c>
      <c r="C36">
        <v>9</v>
      </c>
      <c r="D36">
        <v>8.8666666670000005</v>
      </c>
      <c r="E36">
        <v>4.9138912670000003</v>
      </c>
      <c r="F36">
        <v>0.57309883930000005</v>
      </c>
      <c r="J36">
        <f>D25/4</f>
        <v>1.425</v>
      </c>
      <c r="K36">
        <f t="shared" si="6"/>
        <v>-0.10833333325000005</v>
      </c>
      <c r="M36">
        <v>11</v>
      </c>
      <c r="N36">
        <f>ABS(K46)</f>
        <v>0.10416666749999992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9.35</v>
      </c>
      <c r="E37">
        <v>7.4107456789999997</v>
      </c>
      <c r="F37">
        <v>0.58314414339999998</v>
      </c>
      <c r="J37">
        <f>D27/4</f>
        <v>1.5333333332500001</v>
      </c>
      <c r="K37">
        <f t="shared" si="6"/>
        <v>-0.11666666674999981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9.5</v>
      </c>
      <c r="E38">
        <v>7.223902957</v>
      </c>
      <c r="F38">
        <v>0.59008882610000002</v>
      </c>
      <c r="J38">
        <f>D28/4</f>
        <v>1.65</v>
      </c>
      <c r="K38">
        <f t="shared" si="6"/>
        <v>-0.10416666675000008</v>
      </c>
      <c r="Q38">
        <f>V15</f>
        <v>-1.6127249732923961</v>
      </c>
      <c r="R38">
        <f t="shared" ref="Q38:R47" si="7">W15</f>
        <v>1.8665900767775231E-2</v>
      </c>
      <c r="S38">
        <f>D13/4-D10/4</f>
        <v>0.2083333335</v>
      </c>
      <c r="T38">
        <f>$P$26</f>
        <v>5.8831284194720748E-3</v>
      </c>
      <c r="V38">
        <f>Q38/S38</f>
        <v>-7.7410798656106374</v>
      </c>
      <c r="W38">
        <f>SQRT(((1/S38)*R38)^2+((Q38/(S38^2))*T38)^2)</f>
        <v>0.23624917267468165</v>
      </c>
      <c r="Y38" s="6" t="s">
        <v>94</v>
      </c>
      <c r="Z38" s="6"/>
      <c r="AA38" s="5">
        <f>AVERAGE(V38:V47)</f>
        <v>-8.7976765565366133</v>
      </c>
      <c r="AB38" s="13">
        <f>SQRT(SUM(W38^2+W39^2+W40^2+W41^2+W42^2+W43^2+W44^2+W45^2+W46^2+W47^2)/(H13^2))</f>
        <v>6.9215322164743437E-2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9.8333333330000006</v>
      </c>
      <c r="E39">
        <v>7.4028526100000001</v>
      </c>
      <c r="F39">
        <v>0.58310407070000003</v>
      </c>
      <c r="J39">
        <f>D30/4</f>
        <v>1.75416666675</v>
      </c>
      <c r="K39">
        <f t="shared" si="6"/>
        <v>-0.125</v>
      </c>
      <c r="Q39">
        <f t="shared" si="7"/>
        <v>-1.7604776403537468</v>
      </c>
      <c r="R39">
        <f t="shared" si="7"/>
        <v>1.5502161999264134E-2</v>
      </c>
      <c r="S39">
        <f>D16/4-D13/4</f>
        <v>0.24166666650000002</v>
      </c>
      <c r="T39">
        <f t="shared" ref="T39:T47" si="8">$P$26</f>
        <v>5.8831284194720748E-3</v>
      </c>
      <c r="V39">
        <f t="shared" ref="V39:V47" si="9">Q39/S39</f>
        <v>-7.2847350685567003</v>
      </c>
      <c r="W39">
        <f t="shared" ref="W39:W47" si="10">SQRT(((1/S39)*R39)^2+((Q39/(S39^2))*T39)^2)</f>
        <v>0.18858446313139357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10.18333333</v>
      </c>
      <c r="E40">
        <v>9.7104336389999997</v>
      </c>
      <c r="F40">
        <v>0.56061535129999995</v>
      </c>
      <c r="J40">
        <f>D31/4</f>
        <v>1.87916666675</v>
      </c>
      <c r="K40">
        <f t="shared" si="6"/>
        <v>-0.10833333325000005</v>
      </c>
      <c r="Q40">
        <f t="shared" si="7"/>
        <v>-1.7483986088938703</v>
      </c>
      <c r="R40">
        <f t="shared" si="7"/>
        <v>1.2205733109733757E-2</v>
      </c>
      <c r="S40">
        <f>D19/4-D16/4</f>
        <v>0.21666666675000001</v>
      </c>
      <c r="T40">
        <f t="shared" si="8"/>
        <v>5.8831284194720748E-3</v>
      </c>
      <c r="V40">
        <f t="shared" si="9"/>
        <v>-8.0695320379449651</v>
      </c>
      <c r="W40">
        <f t="shared" si="10"/>
        <v>0.22623716440868152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10.31666667</v>
      </c>
      <c r="E41">
        <v>9.5157379199999994</v>
      </c>
      <c r="F41">
        <v>0.55962689170000002</v>
      </c>
      <c r="J41">
        <f>D33/4</f>
        <v>1.9875</v>
      </c>
      <c r="K41">
        <f t="shared" si="6"/>
        <v>-0.12499999999999978</v>
      </c>
      <c r="Q41">
        <f t="shared" si="7"/>
        <v>-1.8075172027330719</v>
      </c>
      <c r="R41">
        <f t="shared" si="7"/>
        <v>8.8953690647745366E-3</v>
      </c>
      <c r="S41">
        <f>D22/4-D19/4</f>
        <v>0.21249999999999991</v>
      </c>
      <c r="T41">
        <f t="shared" si="8"/>
        <v>5.8831284194720748E-3</v>
      </c>
      <c r="V41">
        <f t="shared" si="9"/>
        <v>-8.5059633069791651</v>
      </c>
      <c r="W41">
        <f t="shared" si="10"/>
        <v>0.23918184764939332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10.6</v>
      </c>
      <c r="E42">
        <v>9.7130646630000008</v>
      </c>
      <c r="F42">
        <v>0.56062870890000005</v>
      </c>
      <c r="J42">
        <f>D34/4</f>
        <v>2.1124999999999998</v>
      </c>
      <c r="K42">
        <f t="shared" si="6"/>
        <v>-0.1041666667500003</v>
      </c>
      <c r="Q42">
        <f t="shared" si="7"/>
        <v>-1.9405747255797072</v>
      </c>
      <c r="R42">
        <f t="shared" si="7"/>
        <v>5.499844739856115E-3</v>
      </c>
      <c r="S42">
        <f>D25/4-D22/4</f>
        <v>0.22500000000000009</v>
      </c>
      <c r="T42">
        <f t="shared" si="8"/>
        <v>5.8831284194720748E-3</v>
      </c>
      <c r="V42">
        <f t="shared" si="9"/>
        <v>-8.6247765581320284</v>
      </c>
      <c r="W42">
        <f t="shared" si="10"/>
        <v>0.22683495667387282</v>
      </c>
      <c r="Y42" s="14" t="s">
        <v>96</v>
      </c>
      <c r="Z42" s="14"/>
      <c r="AA42" s="12">
        <f>ABS($X$17*100)</f>
        <v>195.57105053987001</v>
      </c>
      <c r="AB42" s="12">
        <f>$Y$17</f>
        <v>1.1161595007874255E-2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2.2166666667500001</v>
      </c>
      <c r="K43">
        <f t="shared" si="6"/>
        <v>-0.12083333324999979</v>
      </c>
      <c r="Q43">
        <f t="shared" si="7"/>
        <v>-1.8889288962072301</v>
      </c>
      <c r="R43">
        <f t="shared" si="7"/>
        <v>2.3757525854048735E-3</v>
      </c>
      <c r="S43">
        <f>D28/4-D25/4</f>
        <v>0.22499999999999987</v>
      </c>
      <c r="T43">
        <f t="shared" si="8"/>
        <v>5.8831284194720748E-3</v>
      </c>
      <c r="V43">
        <f t="shared" si="9"/>
        <v>-8.3952395386988048</v>
      </c>
      <c r="W43">
        <f t="shared" si="10"/>
        <v>0.21976612484699806</v>
      </c>
      <c r="Y43" s="14" t="s">
        <v>97</v>
      </c>
      <c r="Z43" s="14"/>
      <c r="AA43" s="12">
        <f>ABS($W$31)</f>
        <v>0.1064393940227273</v>
      </c>
      <c r="AB43" s="12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2.3374999999999999</v>
      </c>
      <c r="K44">
        <f t="shared" si="6"/>
        <v>-0.12083333325000023</v>
      </c>
      <c r="Q44">
        <f t="shared" si="7"/>
        <v>-2.1058514756374374</v>
      </c>
      <c r="R44">
        <f t="shared" si="7"/>
        <v>2.9851428797350059E-3</v>
      </c>
      <c r="S44">
        <f>D31/4-D28/4</f>
        <v>0.22916666675000008</v>
      </c>
      <c r="T44">
        <f t="shared" si="8"/>
        <v>5.8831284194720748E-3</v>
      </c>
      <c r="V44">
        <f t="shared" si="9"/>
        <v>-9.1891700721672986</v>
      </c>
      <c r="W44">
        <f t="shared" si="10"/>
        <v>0.236262203494296</v>
      </c>
      <c r="Y44" s="14" t="s">
        <v>98</v>
      </c>
      <c r="Z44" s="14"/>
      <c r="AA44" s="12">
        <f>ABS($W$32)</f>
        <v>0.11583333324999993</v>
      </c>
      <c r="AB44" s="12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2.4583333332500001</v>
      </c>
      <c r="K45">
        <f t="shared" si="6"/>
        <v>-8.7499999249999849E-2</v>
      </c>
      <c r="Q45">
        <f t="shared" si="7"/>
        <v>-2.1576725742193066</v>
      </c>
      <c r="R45">
        <f t="shared" si="7"/>
        <v>6.5786275706635373E-3</v>
      </c>
      <c r="S45">
        <f>D34/4-D31/4</f>
        <v>0.23333333324999983</v>
      </c>
      <c r="T45">
        <f t="shared" si="8"/>
        <v>5.8831284194720748E-3</v>
      </c>
      <c r="V45">
        <f t="shared" si="9"/>
        <v>-9.2471681785281667</v>
      </c>
      <c r="W45">
        <f t="shared" si="10"/>
        <v>0.23485112810606693</v>
      </c>
      <c r="Y45" s="14" t="s">
        <v>99</v>
      </c>
      <c r="Z45" s="14"/>
      <c r="AA45" s="5">
        <f>ABS($S$31)</f>
        <v>2.3291666667499999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 t="shared" ref="J46" si="11">D40/4</f>
        <v>2.5458333325</v>
      </c>
      <c r="K46">
        <f t="shared" si="6"/>
        <v>-0.10416666749999992</v>
      </c>
      <c r="Q46">
        <f>V23</f>
        <v>-2.3869746462095334</v>
      </c>
      <c r="R46">
        <f t="shared" si="7"/>
        <v>1.0791581499997085E-2</v>
      </c>
      <c r="S46">
        <f>D37/4-D34/4</f>
        <v>0.22500000000000009</v>
      </c>
      <c r="T46">
        <f t="shared" si="8"/>
        <v>5.8831284194720748E-3</v>
      </c>
      <c r="V46">
        <f t="shared" si="9"/>
        <v>-10.608776205375699</v>
      </c>
      <c r="W46">
        <f t="shared" si="10"/>
        <v>0.28150617597599281</v>
      </c>
      <c r="Y46" s="14" t="s">
        <v>100</v>
      </c>
      <c r="Z46" s="14"/>
      <c r="AA46" s="5">
        <f>ABS($S$32)</f>
        <v>4.7227191411548226</v>
      </c>
      <c r="AB46" s="5">
        <f>$T$32</f>
        <v>3.7722449102766238E-2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2.65</v>
      </c>
      <c r="Q47">
        <f>V24</f>
        <v>-2.1479843108607017</v>
      </c>
      <c r="R47">
        <f t="shared" si="7"/>
        <v>1.4981037982162253E-2</v>
      </c>
      <c r="S47">
        <f>D40/4-D37/4</f>
        <v>0.20833333250000008</v>
      </c>
      <c r="T47">
        <f t="shared" si="8"/>
        <v>5.8831284194720748E-3</v>
      </c>
      <c r="V47">
        <f t="shared" si="9"/>
        <v>-10.310324733372664</v>
      </c>
      <c r="W47">
        <f t="shared" si="10"/>
        <v>0.29990202048867093</v>
      </c>
      <c r="Y47" s="14" t="s">
        <v>92</v>
      </c>
      <c r="Z47" s="14"/>
      <c r="AA47" s="5">
        <f>ABS($AA$38)</f>
        <v>8.7976765565366133</v>
      </c>
      <c r="AB47" s="5">
        <f>$AB$38</f>
        <v>6.9215322164743437E-2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2019-09-04T11:28:41Z</dcterms:modified>
</cp:coreProperties>
</file>