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E972DCEC-FD1F-4602-967B-54E4D5957972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  <c r="S45" i="1"/>
  <c r="W45" i="1" s="1"/>
  <c r="R45" i="1"/>
  <c r="Q45" i="1"/>
  <c r="V45" i="1" s="1"/>
  <c r="W44" i="1"/>
  <c r="T44" i="1"/>
  <c r="S44" i="1"/>
  <c r="R44" i="1"/>
  <c r="Q44" i="1"/>
  <c r="V44" i="1" s="1"/>
  <c r="V43" i="1"/>
  <c r="T43" i="1"/>
  <c r="S43" i="1"/>
  <c r="W43" i="1" s="1"/>
  <c r="R43" i="1"/>
  <c r="Q43" i="1"/>
  <c r="AB42" i="1"/>
  <c r="AA42" i="1"/>
  <c r="T42" i="1"/>
  <c r="S42" i="1"/>
  <c r="W42" i="1" s="1"/>
  <c r="R42" i="1"/>
  <c r="Q42" i="1"/>
  <c r="V42" i="1" s="1"/>
  <c r="V41" i="1"/>
  <c r="T41" i="1"/>
  <c r="S41" i="1"/>
  <c r="W41" i="1" s="1"/>
  <c r="R41" i="1"/>
  <c r="Q41" i="1"/>
  <c r="T40" i="1"/>
  <c r="S40" i="1"/>
  <c r="W40" i="1" s="1"/>
  <c r="R40" i="1"/>
  <c r="Q40" i="1"/>
  <c r="V40" i="1" s="1"/>
  <c r="V39" i="1"/>
  <c r="T39" i="1"/>
  <c r="S39" i="1"/>
  <c r="W39" i="1" s="1"/>
  <c r="R39" i="1"/>
  <c r="Q39" i="1"/>
  <c r="T38" i="1"/>
  <c r="S38" i="1"/>
  <c r="W38" i="1" s="1"/>
  <c r="R38" i="1"/>
  <c r="Q38" i="1"/>
  <c r="V38" i="1" s="1"/>
  <c r="AA38" i="1" s="1"/>
  <c r="AA47" i="1" s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AB38" i="1" l="1"/>
  <c r="AB47" i="1" s="1"/>
  <c r="P30" i="1"/>
  <c r="X32" i="1" s="1"/>
  <c r="AB44" i="1" s="1"/>
  <c r="S32" i="1"/>
  <c r="AA46" i="1" s="1"/>
  <c r="AA45" i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AH25" i="1" l="1"/>
  <c r="AI25" i="1" s="1"/>
  <c r="T19" i="1"/>
  <c r="T17" i="1"/>
  <c r="T16" i="1"/>
  <c r="U16" i="1" s="1"/>
  <c r="T23" i="1"/>
  <c r="U23" i="1" s="1"/>
  <c r="T15" i="1"/>
  <c r="V15" i="1" s="1"/>
  <c r="T21" i="1"/>
  <c r="U21" i="1" s="1"/>
  <c r="T20" i="1"/>
  <c r="T18" i="1"/>
  <c r="T22" i="1"/>
  <c r="AA25" i="1"/>
  <c r="L4" i="1"/>
  <c r="AB20" i="1"/>
  <c r="V20" i="1" l="1"/>
  <c r="U15" i="1"/>
  <c r="U19" i="1"/>
  <c r="V19" i="1"/>
  <c r="V18" i="1"/>
  <c r="U18" i="1"/>
  <c r="W18" i="1" s="1"/>
  <c r="W15" i="1"/>
  <c r="V21" i="1"/>
  <c r="U20" i="1"/>
  <c r="W20" i="1" s="1"/>
  <c r="U17" i="1"/>
  <c r="W16" i="1" s="1"/>
  <c r="V17" i="1"/>
  <c r="U22" i="1"/>
  <c r="W22" i="1" s="1"/>
  <c r="V22" i="1"/>
  <c r="V16" i="1"/>
  <c r="N19" i="1"/>
  <c r="N13" i="1"/>
  <c r="N18" i="1"/>
  <c r="N17" i="1"/>
  <c r="N16" i="1"/>
  <c r="N14" i="1"/>
  <c r="N15" i="1"/>
  <c r="N12" i="1"/>
  <c r="N11" i="1"/>
  <c r="AB25" i="1"/>
  <c r="M4" i="1"/>
  <c r="H12" i="1"/>
  <c r="L11" i="1"/>
  <c r="X17" i="1" l="1"/>
  <c r="W19" i="1"/>
  <c r="W17" i="1"/>
  <c r="W21" i="1"/>
  <c r="O17" i="1"/>
  <c r="O19" i="1"/>
  <c r="O11" i="1"/>
  <c r="O16" i="1"/>
  <c r="O12" i="1"/>
  <c r="O13" i="1"/>
  <c r="O14" i="1"/>
  <c r="O18" i="1"/>
  <c r="O15" i="1"/>
  <c r="Y17" i="1" l="1"/>
  <c r="Q13" i="1"/>
  <c r="Q15" i="1"/>
  <c r="Q17" i="1"/>
  <c r="Q14" i="1"/>
  <c r="Q18" i="1"/>
  <c r="Q16" i="1"/>
  <c r="Q11" i="1"/>
  <c r="T11" i="1" s="1"/>
  <c r="Q12" i="1"/>
  <c r="R12" i="1" l="1"/>
  <c r="R17" i="1" l="1"/>
  <c r="R11" i="1"/>
  <c r="R15" i="1"/>
  <c r="R18" i="1"/>
  <c r="R14" i="1"/>
  <c r="R16" i="1"/>
  <c r="R13" i="1"/>
  <c r="U11" i="1" l="1"/>
</calcChain>
</file>

<file path=xl/sharedStrings.xml><?xml version="1.0" encoding="utf-8"?>
<sst xmlns="http://schemas.openxmlformats.org/spreadsheetml/2006/main" count="157" uniqueCount="101">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</sst>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2" sqref="P46:W52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22.784638860000001</v>
      </c>
      <c r="M3">
        <v>0.01</v>
      </c>
      <c r="N3" t="s">
        <v>38</v>
      </c>
    </row>
    <row r="4" spans="1:35" x14ac:dyDescent="0.25">
      <c r="D4">
        <v>3.3333333329999999E-2</v>
      </c>
      <c r="E4">
        <v>11.393710629999999</v>
      </c>
      <c r="F4">
        <v>0.4672295192</v>
      </c>
      <c r="H4" s="11" t="s">
        <v>7</v>
      </c>
      <c r="I4" s="11"/>
      <c r="J4" s="11"/>
      <c r="K4" s="11"/>
      <c r="L4">
        <f>AA20</f>
        <v>9.9823570691676657</v>
      </c>
      <c r="M4">
        <f>AB20</f>
        <v>0.10214202452818406</v>
      </c>
      <c r="P4" t="s">
        <v>13</v>
      </c>
    </row>
    <row r="5" spans="1:35" x14ac:dyDescent="0.25">
      <c r="D5">
        <v>0.05</v>
      </c>
      <c r="E5">
        <v>-11.39092823</v>
      </c>
      <c r="F5">
        <v>0.4509109415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22.784638860000001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1.85</v>
      </c>
      <c r="E10">
        <v>-9.724135789</v>
      </c>
      <c r="F10">
        <v>0.51670930699999995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11.392319430000001</v>
      </c>
      <c r="AB10">
        <f>AB9</f>
        <v>0.01</v>
      </c>
      <c r="AE10" t="s">
        <v>65</v>
      </c>
      <c r="AH10">
        <f>L3</f>
        <v>22.784638860000001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1.95</v>
      </c>
      <c r="E11">
        <v>-10.038485319999999</v>
      </c>
      <c r="F11">
        <v>0.51311380579999999</v>
      </c>
      <c r="G11" t="s">
        <v>57</v>
      </c>
      <c r="H11">
        <f>M3</f>
        <v>0.01</v>
      </c>
      <c r="K11">
        <f>ABS(E11-E14)</f>
        <v>2.0156115799999998</v>
      </c>
      <c r="L11">
        <f>SQRT((H11^2)+(H11^2))</f>
        <v>1.4142135623730951E-2</v>
      </c>
      <c r="N11">
        <f>($L$4-$L$5)*(E11/$L$4)</f>
        <v>-9.425055445395186</v>
      </c>
      <c r="O11">
        <f>SQRT(((E11/$L$4)*$M$4)^2+((E11/$L$4)*$M$5)^2+(($L$4-$L$5)*$H$11)^2+(((($L$5-$L$4)*E11)/($L$4^2))*$M$4)^2)</f>
        <v>0.16921981537583153</v>
      </c>
      <c r="Q11">
        <f>N11-N12</f>
        <v>-1.892441966322524</v>
      </c>
      <c r="R11">
        <f>SQRT((O11^2)+(O12^2))</f>
        <v>0.22382854312544836</v>
      </c>
      <c r="T11" s="5">
        <f>ABS(AVERAGE(Q11:Q20))</f>
        <v>2.1928614336726038</v>
      </c>
      <c r="U11" s="5">
        <f>SQRT(((R11^2)+(R12^2)+(R13^2)+(R14^2)+(R15^2)+(R16^2)+(R17^2)+(R18^2)+(R19^2)+(R20^2))/($H$13-1))</f>
        <v>0.17259923433395202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2.266666667</v>
      </c>
      <c r="E12">
        <v>-9.8026502890000007</v>
      </c>
      <c r="F12">
        <v>0.50943848179999995</v>
      </c>
      <c r="G12" t="s">
        <v>58</v>
      </c>
      <c r="H12">
        <f>L6</f>
        <v>4.1599999999999996E-3</v>
      </c>
      <c r="K12">
        <f>ABS(E14-E17)</f>
        <v>2.425807593</v>
      </c>
      <c r="L12" s="1"/>
      <c r="N12">
        <f>($L$4-$L$5)*(E14/$L$4)</f>
        <v>-7.532613479072662</v>
      </c>
      <c r="O12">
        <f>SQRT(((E14/$L$4)*$M$4)^2+((E14/$L$4)*$M$5)^2+(($L$4-$L$5)*$H$11)^2+(((($L$5-$L$4)*E14)/($L$4^2))*$M$4)^2)</f>
        <v>0.14650553164242705</v>
      </c>
      <c r="Q12">
        <f t="shared" ref="Q12:Q18" si="0">N12-N13</f>
        <v>-2.2775717984399702</v>
      </c>
      <c r="R12">
        <f t="shared" ref="R12:R18" si="1">SQRT((O12^2)+(O13^2))</f>
        <v>0.19083818740531686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2.75</v>
      </c>
      <c r="E13">
        <v>-7.8508067969999997</v>
      </c>
      <c r="F13">
        <v>0.54026053380000005</v>
      </c>
      <c r="G13" t="s">
        <v>39</v>
      </c>
      <c r="H13" s="4">
        <f>C36</f>
        <v>9</v>
      </c>
      <c r="K13">
        <f>ABS(E17-E20)</f>
        <v>2.1880186359999998</v>
      </c>
      <c r="L13" s="1"/>
      <c r="N13">
        <f>($L$4-$L$5)*(E17/$L$4)</f>
        <v>-5.2550416806326918</v>
      </c>
      <c r="O13">
        <f>SQRT(((E17/$L$4)*$M$4)^2+((E17/$L$4)*$M$5)^2+(($L$4-$L$5)*$H$11)^2+(((($L$5-$L$4)*E17)/($L$4^2))*$M$4)^2)</f>
        <v>0.12229203968499605</v>
      </c>
      <c r="Q13">
        <f t="shared" si="0"/>
        <v>-2.0543136043414516</v>
      </c>
      <c r="R13">
        <f t="shared" si="1"/>
        <v>0.16133452129769335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2.8833333329999999</v>
      </c>
      <c r="E14">
        <v>-8.0228737399999996</v>
      </c>
      <c r="F14">
        <v>0.54041670900000005</v>
      </c>
      <c r="K14">
        <f>ABS(E20-E23)</f>
        <v>2.3277399519999999</v>
      </c>
      <c r="L14" s="1"/>
      <c r="N14">
        <f>($L$4-$L$5)*(E20/$L$4)</f>
        <v>-3.2007280762912402</v>
      </c>
      <c r="O14">
        <f>SQRT(((E20/$L$4)*$M$4)^2+((E20/$L$4)*$M$5)^2+(($L$4-$L$5)*$H$11)^2+(((($L$5-$L$4)*E20)/($L$4^2))*$M$4)^2)</f>
        <v>0.10523062668272587</v>
      </c>
      <c r="Q14">
        <f t="shared" si="0"/>
        <v>-2.1854968564183275</v>
      </c>
      <c r="R14">
        <f t="shared" si="1"/>
        <v>0.14173186680557984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1.3923194300000006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3.233333333</v>
      </c>
      <c r="E15">
        <v>-7.8400654110000003</v>
      </c>
      <c r="F15">
        <v>0.52976208680000003</v>
      </c>
      <c r="K15">
        <f>ABS(E26-E23)</f>
        <v>2.184013609</v>
      </c>
      <c r="L15" s="1"/>
      <c r="N15">
        <f>($L$4-$L$5)*(E23/$L$4)</f>
        <v>-1.0152312198729128</v>
      </c>
      <c r="O15">
        <f>SQRT(((E23/$L$4)*$M$4)^2+((E23/$L$4)*$M$5)^2+(($L$4-$L$5)*$H$11)^2+(((($L$5-$L$4)*E23)/($L$4^2))*$M$4)^2)</f>
        <v>9.4944390440696427E-2</v>
      </c>
      <c r="Q15">
        <f t="shared" si="0"/>
        <v>-2.0505533157787834</v>
      </c>
      <c r="R15">
        <f t="shared" si="1"/>
        <v>0.13430592298783894</v>
      </c>
      <c r="T15">
        <f>E11*$AH$28</f>
        <v>-9.0893404241209002</v>
      </c>
      <c r="U15">
        <f>(SQRT(($M$3/E11)^2+($AI$28/$AH$28^2)))/100*T15</f>
        <v>-1.0073314928181257E-2</v>
      </c>
      <c r="V15">
        <f>T15-T16</f>
        <v>-1.8250342785200386</v>
      </c>
      <c r="W15">
        <f>SQRT(U15^2+U16^2)</f>
        <v>1.2895292410771697E-2</v>
      </c>
      <c r="Z15" t="s">
        <v>26</v>
      </c>
      <c r="AA15">
        <f>AA14/AA13</f>
        <v>1.1412454344262299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4.016666667</v>
      </c>
      <c r="E16">
        <v>-5.2953633409999998</v>
      </c>
      <c r="F16">
        <v>0.54399832800000003</v>
      </c>
      <c r="K16">
        <f>ABS(E29-E26)</f>
        <v>2.472583814</v>
      </c>
      <c r="L16" s="1"/>
      <c r="N16">
        <f>($L$4-$L$5)*(E26/$L$4)</f>
        <v>1.0353220959058709</v>
      </c>
      <c r="O16">
        <f>SQRT(((E26/$L$4)*$M$4)^2+((E26/$L$4)*$M$5)^2+(($L$4-$L$5)*$H$11)^2+(((($L$5-$L$4)*E26)/($L$4^2))*$M$4)^2)</f>
        <v>9.4992861171037016E-2</v>
      </c>
      <c r="Q16">
        <f t="shared" si="0"/>
        <v>-2.3214896269168124</v>
      </c>
      <c r="R16">
        <f t="shared" si="1"/>
        <v>0.14256877576215346</v>
      </c>
      <c r="T16">
        <f>E14*$AH$28</f>
        <v>-7.2643061456008615</v>
      </c>
      <c r="U16">
        <f>(SQRT(($M$3/E14)^2+($AI$28/$AH$28^2)))/100*T16</f>
        <v>-8.0508939079450524E-3</v>
      </c>
      <c r="V16">
        <f t="shared" ref="V16:V22" si="2">T16-T17</f>
        <v>-2.1964460088680307</v>
      </c>
      <c r="W16">
        <f t="shared" ref="W16:W22" si="3">SQRT(U16^2+U17^2)</f>
        <v>9.8166926642761186E-3</v>
      </c>
      <c r="X16" s="6" t="s">
        <v>83</v>
      </c>
      <c r="Y16" s="6" t="s">
        <v>84</v>
      </c>
      <c r="Z16" t="s">
        <v>27</v>
      </c>
      <c r="AA16">
        <f>ATAN(AA14/AA13)</f>
        <v>0.85126688621087865</v>
      </c>
      <c r="AB16">
        <f>(ABS(1/(1+AA15)))*AB15</f>
        <v>3.8280157798313355E-3</v>
      </c>
      <c r="AG16" t="s">
        <v>69</v>
      </c>
      <c r="AH16">
        <f>AH10/2</f>
        <v>11.392319430000001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4.1333333330000004</v>
      </c>
      <c r="E17">
        <v>-5.5970661469999996</v>
      </c>
      <c r="F17">
        <v>0.5490445236</v>
      </c>
      <c r="K17">
        <f>ABS(E32-E29)</f>
        <v>2.5834196479999996</v>
      </c>
      <c r="L17" s="1"/>
      <c r="N17">
        <f>($L$4-$L$5)*(E29/$L$4)</f>
        <v>3.3568117228226835</v>
      </c>
      <c r="O17">
        <f>SQRT(((E29/$L$4)*$M$4)^2+((E29/$L$4)*$M$5)^2+(($L$4-$L$5)*$H$11)^2+(((($L$5-$L$4)*E29)/($L$4^2))*$M$4)^2)</f>
        <v>0.10631186269113753</v>
      </c>
      <c r="Q17">
        <f t="shared" si="0"/>
        <v>-2.4255525255998793</v>
      </c>
      <c r="R17">
        <f t="shared" si="1"/>
        <v>0.16600666616048335</v>
      </c>
      <c r="T17">
        <f>E17*$AH$28</f>
        <v>-5.0678601367328309</v>
      </c>
      <c r="U17">
        <f>(SQRT(($M$3/E17)^2+($AI$28/$AH$28^2)))/100*T17</f>
        <v>-5.6169887081839315E-3</v>
      </c>
      <c r="V17">
        <f t="shared" si="2"/>
        <v>-1.9811401424577344</v>
      </c>
      <c r="W17">
        <f t="shared" si="3"/>
        <v>6.5772490223216804E-3</v>
      </c>
      <c r="X17" s="5">
        <f>ABS(AVERAGE(V15:V24))</f>
        <v>2.1147529782770835</v>
      </c>
      <c r="Y17" s="5">
        <f>SQRT(((W15^2)+(W16^2)+(W17^2)+(W18^2)+(W19^2)+(W20^2)+(W21^2)+(W22^2)+(W23^2)+(W24^2))/($H$13-1))</f>
        <v>7.904859831190162E-3</v>
      </c>
      <c r="Z17" t="s">
        <v>28</v>
      </c>
      <c r="AA17">
        <f>SQRT((AA14^2)+(AA13^2))</f>
        <v>1.851203229025794</v>
      </c>
      <c r="AB17">
        <f>SQRT(((ABS(AA13*(AA13^2+AA14^2)))*AB13)^2+((ABS(AA14*(AA13^2+AA14^2)))*AB14)^2)</f>
        <v>4.7714137977795092E-2</v>
      </c>
      <c r="AG17" t="s">
        <v>70</v>
      </c>
      <c r="AH17">
        <f>(AH16)-AH15</f>
        <v>1.3923194300000006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4.4666666670000001</v>
      </c>
      <c r="E18">
        <v>-5.2930935940000001</v>
      </c>
      <c r="F18">
        <v>0.53127872200000004</v>
      </c>
      <c r="K18">
        <f>ABS(E35-E32)</f>
        <v>2.4874759910000002</v>
      </c>
      <c r="N18">
        <f>($L$4-$L$5)*(E32/$L$4)</f>
        <v>5.7823642484225628</v>
      </c>
      <c r="O18">
        <f>SQRT(((E32/$L$4)*$M$4)^2+((E32/$L$4)*$M$5)^2+(($L$4-$L$5)*$H$11)^2+(((($L$5-$L$4)*E32)/($L$4^2))*$M$4)^2)</f>
        <v>0.12749902376433667</v>
      </c>
      <c r="Q18">
        <f t="shared" si="0"/>
        <v>-2.3354717755630832</v>
      </c>
      <c r="R18">
        <f t="shared" si="1"/>
        <v>0.19941573468340237</v>
      </c>
      <c r="T18">
        <f>E20*$AH$28</f>
        <v>-3.0867199942750965</v>
      </c>
      <c r="U18">
        <f>(SQRT(($M$3/E20)^2+($AI$28/$AH$28^2)))/100*T18</f>
        <v>-3.4219354981889563E-3</v>
      </c>
      <c r="V18">
        <f t="shared" si="2"/>
        <v>-2.1076507230031836</v>
      </c>
      <c r="W18">
        <f t="shared" si="3"/>
        <v>3.5909747200495168E-3</v>
      </c>
      <c r="Z18" t="s">
        <v>29</v>
      </c>
      <c r="AA18">
        <f>AA17/AA14</f>
        <v>1.3295822705180471</v>
      </c>
      <c r="AB18">
        <f>(((AB17/AA17)*100+(AB14/AA14)*100)/100)*AA18</f>
        <v>4.3818939367222309E-2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5</v>
      </c>
      <c r="E19">
        <v>-3.1329053849999999</v>
      </c>
      <c r="F19">
        <v>0.54748971229999999</v>
      </c>
      <c r="N19">
        <f>($L$4-$L$5)*(E35/$L$4)</f>
        <v>8.117836023985646</v>
      </c>
      <c r="O19">
        <f>SQRT(((E35/$L$4)*$M$4)^2+((E35/$L$4)*$M$5)^2+(($L$4-$L$5)*$H$11)^2+(((($L$5-$L$4)*E35)/($L$4^2))*$M$4)^2)</f>
        <v>0.15333177811028684</v>
      </c>
      <c r="T19">
        <f>E23*$AH$28</f>
        <v>-0.97906927127191301</v>
      </c>
      <c r="U19">
        <f>(SQRT(($M$3/E23)^2+($AI$28/$AH$28^2)))/100*T19</f>
        <v>-1.088786887443546E-3</v>
      </c>
      <c r="V19">
        <f t="shared" si="2"/>
        <v>-1.9775137931978248</v>
      </c>
      <c r="W19">
        <f t="shared" si="3"/>
        <v>1.5549821317232581E-3</v>
      </c>
      <c r="Z19" t="s">
        <v>30</v>
      </c>
      <c r="AA19">
        <f>1/AA15</f>
        <v>0.87623570691676655</v>
      </c>
      <c r="AB19">
        <f>AB15</f>
        <v>8.1967213114754103E-3</v>
      </c>
      <c r="AG19" t="s">
        <v>72</v>
      </c>
      <c r="AH19">
        <f>AH17/AH18</f>
        <v>0.58013309583333361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5.1166666669999996</v>
      </c>
      <c r="E20">
        <v>-3.4090475109999998</v>
      </c>
      <c r="F20">
        <v>0.54645548509999997</v>
      </c>
      <c r="T20">
        <f>E26*$AH$28</f>
        <v>0.99844452192591182</v>
      </c>
      <c r="U20">
        <f>(SQRT(($M$3/E26)^2+($AI$28/$AH$28^2)))/100*T20</f>
        <v>1.1101858149470309E-3</v>
      </c>
      <c r="V20">
        <f t="shared" si="2"/>
        <v>-2.2387995097070315</v>
      </c>
      <c r="W20">
        <f t="shared" si="3"/>
        <v>3.7564909642670329E-3</v>
      </c>
      <c r="Z20" t="s">
        <v>31</v>
      </c>
      <c r="AA20">
        <f>AA10*AA19</f>
        <v>9.9823570691676657</v>
      </c>
      <c r="AB20">
        <f>(((AB10/AA10)*100+(AB19/AA19)*100)/100)*AA20</f>
        <v>0.10214202452818406</v>
      </c>
      <c r="AG20" t="s">
        <v>73</v>
      </c>
      <c r="AH20">
        <f>ATAN(AH19)</f>
        <v>0.52568338061028463</v>
      </c>
      <c r="AI20">
        <f>(ABS(1/(1+AH19)))*AI19</f>
        <v>2.6369086741197846E-3</v>
      </c>
    </row>
    <row r="21" spans="2:35" x14ac:dyDescent="0.25">
      <c r="B21" s="9" t="s">
        <v>56</v>
      </c>
      <c r="C21">
        <v>4</v>
      </c>
      <c r="D21">
        <v>5.45</v>
      </c>
      <c r="E21">
        <v>-3.1435495960000002</v>
      </c>
      <c r="F21">
        <v>0.54949222600000003</v>
      </c>
      <c r="T21">
        <f>E29*$AH$28</f>
        <v>3.2372440316329434</v>
      </c>
      <c r="U21">
        <f>(SQRT(($M$3/E29)^2+($AI$28/$AH$28^2)))/100*T21</f>
        <v>3.5886922159625587E-3</v>
      </c>
      <c r="V21">
        <f t="shared" si="2"/>
        <v>-2.3391557481537055</v>
      </c>
      <c r="W21">
        <f t="shared" si="3"/>
        <v>7.1468305026527708E-3</v>
      </c>
      <c r="Z21" t="s">
        <v>32</v>
      </c>
      <c r="AA21">
        <f>AA10*AA18</f>
        <v>15.147025934206265</v>
      </c>
      <c r="AB21">
        <f>(((AB10/AA10)*100+(AB18/AA18)*100)/100)*AA21</f>
        <v>0.51249517706037917</v>
      </c>
    </row>
    <row r="22" spans="2:35" x14ac:dyDescent="0.25">
      <c r="B22" s="8" t="s">
        <v>54</v>
      </c>
      <c r="C22">
        <v>5</v>
      </c>
      <c r="D22">
        <v>6.0333333329999999</v>
      </c>
      <c r="E22">
        <v>-0.82628379780000005</v>
      </c>
      <c r="F22">
        <v>0.57599690010000004</v>
      </c>
      <c r="T22">
        <f>E32*$AH$28</f>
        <v>5.5763997797866489</v>
      </c>
      <c r="U22">
        <f>(SQRT(($M$3/E32)^2+($AI$28/$AH$28^2)))/100*T22</f>
        <v>6.1804914378015118E-3</v>
      </c>
      <c r="V22">
        <f t="shared" si="2"/>
        <v>-2.2522836223091174</v>
      </c>
      <c r="W22">
        <f t="shared" si="3"/>
        <v>1.0652547404824761E-2</v>
      </c>
      <c r="AE22">
        <v>2</v>
      </c>
      <c r="AG22" t="s">
        <v>74</v>
      </c>
      <c r="AH22">
        <f>AH18/AH17</f>
        <v>1.7237423742624916</v>
      </c>
      <c r="AI22">
        <f>SQRT((AI17*(AH18/(AH17^2)))^2)</f>
        <v>1.2380365720117048E-2</v>
      </c>
    </row>
    <row r="23" spans="2:35" x14ac:dyDescent="0.25">
      <c r="B23" s="5" t="s">
        <v>55</v>
      </c>
      <c r="C23">
        <v>5</v>
      </c>
      <c r="D23">
        <v>6.1333333330000004</v>
      </c>
      <c r="E23">
        <v>-1.0813075590000001</v>
      </c>
      <c r="F23">
        <v>0.58582552880000005</v>
      </c>
      <c r="T23">
        <f>E35*$AH$28</f>
        <v>7.8286834020957663</v>
      </c>
      <c r="U23">
        <f>(SQRT(($M$3/E35)^2+($AI$28/$AH$28^2)))/100*T23</f>
        <v>8.6763063454041861E-3</v>
      </c>
      <c r="AA23" t="s">
        <v>11</v>
      </c>
      <c r="AB23" t="s">
        <v>4</v>
      </c>
      <c r="AG23" t="s">
        <v>31</v>
      </c>
      <c r="AH23">
        <f>AH22*AH16</f>
        <v>19.637423742624915</v>
      </c>
      <c r="AI23">
        <f>((SQRT((((AI19/AH19)*100)^2)+(((AI16/AH16)*100)^2)))/100)*AH23</f>
        <v>0.14209051794921804</v>
      </c>
    </row>
    <row r="24" spans="2:35" x14ac:dyDescent="0.25">
      <c r="B24" s="9" t="s">
        <v>56</v>
      </c>
      <c r="C24">
        <v>5</v>
      </c>
      <c r="D24">
        <v>6.5</v>
      </c>
      <c r="E24">
        <v>-0.8156638812</v>
      </c>
      <c r="F24">
        <v>0.57611836979999997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19.037423742624913</v>
      </c>
      <c r="AI24">
        <f>AI23</f>
        <v>0.14209051794921804</v>
      </c>
    </row>
    <row r="25" spans="2:35" x14ac:dyDescent="0.25">
      <c r="B25" s="8" t="s">
        <v>54</v>
      </c>
      <c r="C25">
        <v>6</v>
      </c>
      <c r="D25">
        <v>7.016666667</v>
      </c>
      <c r="E25">
        <v>1.3959129240000001</v>
      </c>
      <c r="F25">
        <v>0.55680469799999999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9.3723570691676663</v>
      </c>
      <c r="AB25">
        <f>SQRT((AB20^2)+(AB24^2))</f>
        <v>0.10214202452818406</v>
      </c>
      <c r="AG25" t="s">
        <v>76</v>
      </c>
      <c r="AH25">
        <f>AH22*AH24</f>
        <v>32.815614001953392</v>
      </c>
      <c r="AI25">
        <f>((SQRT((((AI22/AH22)*100)^2)+(((AI24/AH24)*100)^2)))/100)*AH25</f>
        <v>0.33991080705646731</v>
      </c>
    </row>
    <row r="26" spans="2:35" x14ac:dyDescent="0.25">
      <c r="B26" s="5" t="s">
        <v>55</v>
      </c>
      <c r="C26">
        <v>6</v>
      </c>
      <c r="D26">
        <v>7.1</v>
      </c>
      <c r="E26">
        <v>1.1027060500000001</v>
      </c>
      <c r="F26">
        <v>0.56194806929999996</v>
      </c>
      <c r="J26">
        <f>D10/4</f>
        <v>0.46250000000000002</v>
      </c>
      <c r="K26">
        <f>J26-J27</f>
        <v>-0.10416666674999997</v>
      </c>
      <c r="M26">
        <v>1</v>
      </c>
      <c r="N26">
        <f>ABS(K26)</f>
        <v>0.10416666674999997</v>
      </c>
      <c r="O26">
        <f>ABS(K27)</f>
        <v>0.12083333325000001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7.45</v>
      </c>
      <c r="E27">
        <v>1.3577055179999999</v>
      </c>
      <c r="F27">
        <v>0.55424342400000004</v>
      </c>
      <c r="J27">
        <f>D12/4</f>
        <v>0.56666666674999999</v>
      </c>
      <c r="K27">
        <f t="shared" ref="K27:K42" si="4">J27-J28</f>
        <v>-0.12083333325000001</v>
      </c>
      <c r="M27">
        <v>2</v>
      </c>
      <c r="N27">
        <f>ABS(K28)</f>
        <v>0.12083333325000001</v>
      </c>
      <c r="O27">
        <f>ABS(K29)</f>
        <v>0.19583333349999998</v>
      </c>
      <c r="P27" t="s">
        <v>85</v>
      </c>
      <c r="AE27">
        <v>3</v>
      </c>
      <c r="AG27" t="s">
        <v>77</v>
      </c>
      <c r="AH27">
        <f>AH24-((3/2)*AH9)</f>
        <v>17.237423742624912</v>
      </c>
      <c r="AI27">
        <f>AI24</f>
        <v>0.14209051794921804</v>
      </c>
    </row>
    <row r="28" spans="2:35" x14ac:dyDescent="0.25">
      <c r="B28" s="8" t="s">
        <v>54</v>
      </c>
      <c r="C28">
        <v>7</v>
      </c>
      <c r="D28">
        <v>8.0500000000000007</v>
      </c>
      <c r="E28">
        <v>3.9196181000000001</v>
      </c>
      <c r="F28">
        <v>0.54955816660000001</v>
      </c>
      <c r="J28">
        <f>D13/4</f>
        <v>0.6875</v>
      </c>
      <c r="K28">
        <f t="shared" si="4"/>
        <v>-0.12083333325000001</v>
      </c>
      <c r="M28">
        <v>3</v>
      </c>
      <c r="N28">
        <f>ABS(K30)</f>
        <v>0.11250000000000004</v>
      </c>
      <c r="O28">
        <f>ABS(K31)</f>
        <v>0.13333333324999996</v>
      </c>
      <c r="P28">
        <f>H13</f>
        <v>9</v>
      </c>
      <c r="AG28" t="s">
        <v>78</v>
      </c>
      <c r="AH28">
        <f>AH27/AH24</f>
        <v>0.90544939145469616</v>
      </c>
      <c r="AI28">
        <f>SQRT((AI27/AH24)^2+((AH27*AI24/(AH24^2))^2))</f>
        <v>1.0068698975718889E-2</v>
      </c>
    </row>
    <row r="29" spans="2:35" x14ac:dyDescent="0.25">
      <c r="B29" s="5" t="s">
        <v>55</v>
      </c>
      <c r="C29">
        <v>7</v>
      </c>
      <c r="D29">
        <v>8.1333333329999995</v>
      </c>
      <c r="E29">
        <v>3.5752898640000002</v>
      </c>
      <c r="F29">
        <v>0.56686238369999997</v>
      </c>
      <c r="J29">
        <f>D15/4</f>
        <v>0.80833333325000001</v>
      </c>
      <c r="K29">
        <f t="shared" si="4"/>
        <v>-0.19583333349999998</v>
      </c>
      <c r="M29">
        <v>4</v>
      </c>
      <c r="N29">
        <f>ABS(K32)</f>
        <v>0.11250000000000004</v>
      </c>
      <c r="O29">
        <f>ABS(K33)</f>
        <v>0.14583333324999992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8.5</v>
      </c>
      <c r="E30">
        <v>3.885682955</v>
      </c>
      <c r="F30">
        <v>0.54492149720000005</v>
      </c>
      <c r="J30">
        <f>D16/4</f>
        <v>1.00416666675</v>
      </c>
      <c r="K30">
        <f t="shared" si="4"/>
        <v>-0.11250000000000004</v>
      </c>
      <c r="M30">
        <v>5</v>
      </c>
      <c r="N30">
        <f>ABS(K34)</f>
        <v>0.11666666675000004</v>
      </c>
      <c r="O30">
        <f>ABS(K35)</f>
        <v>0.12916666674999999</v>
      </c>
      <c r="P30">
        <f>P28-1</f>
        <v>8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9.0833333330000006</v>
      </c>
      <c r="E31">
        <v>6.4623905390000003</v>
      </c>
      <c r="F31">
        <v>0.54677824730000002</v>
      </c>
      <c r="J31">
        <f>D18/4</f>
        <v>1.11666666675</v>
      </c>
      <c r="K31">
        <f t="shared" si="4"/>
        <v>-0.13333333324999996</v>
      </c>
      <c r="M31">
        <v>6</v>
      </c>
      <c r="N31">
        <f>ABS(K36)</f>
        <v>0.10833333325000005</v>
      </c>
      <c r="O31">
        <f>ABS(K37)</f>
        <v>0.15000000000000013</v>
      </c>
      <c r="R31" s="6" t="s">
        <v>17</v>
      </c>
      <c r="S31" s="5">
        <f>SUM(N26:O36)</f>
        <v>2.1458333325000001</v>
      </c>
      <c r="T31" s="5">
        <f>SQRT((P26^2)*10)</f>
        <v>1.8604085572798249E-2</v>
      </c>
      <c r="V31" s="6" t="s">
        <v>14</v>
      </c>
      <c r="W31" s="5">
        <f>AVERAGE(N26:N36)</f>
        <v>0.10879629611111107</v>
      </c>
      <c r="X31" s="12">
        <f>SQRT(((P26)^2)/P28)</f>
        <v>1.9610428064906916E-3</v>
      </c>
    </row>
    <row r="32" spans="2:35" x14ac:dyDescent="0.25">
      <c r="B32" s="5" t="s">
        <v>55</v>
      </c>
      <c r="C32">
        <v>8</v>
      </c>
      <c r="D32">
        <v>9.1833333330000002</v>
      </c>
      <c r="E32">
        <v>6.1587095119999997</v>
      </c>
      <c r="F32">
        <v>0.53905624910000005</v>
      </c>
      <c r="J32">
        <f>D19/4</f>
        <v>1.25</v>
      </c>
      <c r="K32">
        <f t="shared" si="4"/>
        <v>-0.11250000000000004</v>
      </c>
      <c r="M32">
        <v>7</v>
      </c>
      <c r="N32">
        <f>ABS(K38)</f>
        <v>0.11249999999999982</v>
      </c>
      <c r="O32">
        <f>ABS(K39)</f>
        <v>0.14583333325000014</v>
      </c>
      <c r="R32" s="6" t="s">
        <v>19</v>
      </c>
      <c r="S32" s="5">
        <f>H13/S31</f>
        <v>4.1941747589103588</v>
      </c>
      <c r="T32" s="5">
        <f>(H13/(S31^2))*T31</f>
        <v>3.6362929469052223E-2</v>
      </c>
      <c r="V32" s="6" t="s">
        <v>16</v>
      </c>
      <c r="W32" s="5">
        <f>AVERAGE(O26:O35)</f>
        <v>0.14583333343750005</v>
      </c>
      <c r="X32" s="12">
        <f>SQRT(((P26)^2)/P30)</f>
        <v>2.0799999999999998E-3</v>
      </c>
    </row>
    <row r="33" spans="2:42" x14ac:dyDescent="0.25">
      <c r="B33" s="9" t="s">
        <v>56</v>
      </c>
      <c r="C33">
        <v>8</v>
      </c>
      <c r="D33">
        <v>9.4833333329999991</v>
      </c>
      <c r="E33">
        <v>6.4411749990000002</v>
      </c>
      <c r="F33">
        <v>0.54441132469999998</v>
      </c>
      <c r="J33">
        <f>D21/4</f>
        <v>1.3625</v>
      </c>
      <c r="K33">
        <f t="shared" si="4"/>
        <v>-0.14583333324999992</v>
      </c>
      <c r="M33">
        <v>8</v>
      </c>
      <c r="N33">
        <f>ABS(K40)</f>
        <v>9.9999999999999645E-2</v>
      </c>
      <c r="O33">
        <f>ABS(K41)</f>
        <v>0.14583333425000022</v>
      </c>
      <c r="P33" s="3"/>
      <c r="Q33" s="3"/>
    </row>
    <row r="34" spans="2:42" x14ac:dyDescent="0.25">
      <c r="B34" s="8" t="s">
        <v>54</v>
      </c>
      <c r="C34">
        <v>9</v>
      </c>
      <c r="D34">
        <v>10.06666667</v>
      </c>
      <c r="E34">
        <v>8.8928105070000001</v>
      </c>
      <c r="F34">
        <v>0.52359489999999997</v>
      </c>
      <c r="J34">
        <f>D22/4</f>
        <v>1.50833333325</v>
      </c>
      <c r="K34">
        <f t="shared" si="4"/>
        <v>-0.11666666675000004</v>
      </c>
      <c r="M34">
        <v>9</v>
      </c>
      <c r="N34">
        <f>ABS(K42)</f>
        <v>9.1666664999999981E-2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10.16666667</v>
      </c>
      <c r="E35">
        <v>8.6461855029999999</v>
      </c>
      <c r="F35">
        <v>0.54201663759999996</v>
      </c>
      <c r="J35">
        <f>D24/4</f>
        <v>1.625</v>
      </c>
      <c r="K35">
        <f t="shared" si="4"/>
        <v>-0.12916666674999999</v>
      </c>
      <c r="P35" s="3"/>
      <c r="Q35" s="3"/>
    </row>
    <row r="36" spans="2:42" x14ac:dyDescent="0.25">
      <c r="B36" s="9" t="s">
        <v>56</v>
      </c>
      <c r="C36">
        <v>9</v>
      </c>
      <c r="D36">
        <v>10.43333333</v>
      </c>
      <c r="E36">
        <v>8.9265998880000001</v>
      </c>
      <c r="F36">
        <v>0.54097546929999996</v>
      </c>
      <c r="J36">
        <f>D25/4</f>
        <v>1.75416666675</v>
      </c>
      <c r="K36">
        <f t="shared" si="4"/>
        <v>-0.10833333325000005</v>
      </c>
      <c r="Q36" t="s">
        <v>87</v>
      </c>
      <c r="AC36" t="s">
        <v>40</v>
      </c>
    </row>
    <row r="37" spans="2:42" x14ac:dyDescent="0.25">
      <c r="B37" s="8"/>
      <c r="J37">
        <f>D27/4</f>
        <v>1.8625</v>
      </c>
      <c r="K37">
        <f t="shared" si="4"/>
        <v>-0.15000000000000013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/>
      <c r="J38">
        <f>D28/4</f>
        <v>2.0125000000000002</v>
      </c>
      <c r="K38">
        <f t="shared" si="4"/>
        <v>-0.11249999999999982</v>
      </c>
      <c r="Q38">
        <f>V15</f>
        <v>-1.8250342785200386</v>
      </c>
      <c r="R38">
        <f t="shared" ref="Q38:R47" si="5">W15</f>
        <v>1.2895292410771697E-2</v>
      </c>
      <c r="S38">
        <f>D13/4-D10/4</f>
        <v>0.22499999999999998</v>
      </c>
      <c r="T38">
        <f>$P$26</f>
        <v>5.8831284194720748E-3</v>
      </c>
      <c r="V38">
        <f>Q38/S38</f>
        <v>-8.1112634600890612</v>
      </c>
      <c r="W38">
        <f>SQRT(((1/S38)*R38)^2+((Q38/(S38^2))*T38)^2)</f>
        <v>0.21969447820879884</v>
      </c>
      <c r="Y38" s="6" t="s">
        <v>94</v>
      </c>
      <c r="Z38" s="6"/>
      <c r="AA38" s="5">
        <f>AVERAGE(V38:V47)</f>
        <v>-8.2740005690459935</v>
      </c>
      <c r="AB38" s="13">
        <f>SQRT(SUM(W38^2+W39^2+W40^2+W41^2+W42^2+W43^2+W44^2+W45^2+W46^2+W47^2)/(H13^2))</f>
        <v>6.1659912561686285E-2</v>
      </c>
      <c r="AC38" t="s">
        <v>42</v>
      </c>
      <c r="AD38" s="10"/>
      <c r="AE38" s="10"/>
      <c r="AF38" s="10"/>
      <c r="AG38" s="10"/>
    </row>
    <row r="39" spans="2:42" x14ac:dyDescent="0.25">
      <c r="B39" s="9"/>
      <c r="J39">
        <f>D30/4</f>
        <v>2.125</v>
      </c>
      <c r="K39">
        <f t="shared" si="4"/>
        <v>-0.14583333325000014</v>
      </c>
      <c r="Q39">
        <f t="shared" si="5"/>
        <v>-2.1964460088680307</v>
      </c>
      <c r="R39">
        <f t="shared" si="5"/>
        <v>9.8166926642761186E-3</v>
      </c>
      <c r="S39">
        <f>D16/4-D13/4</f>
        <v>0.31666666674999999</v>
      </c>
      <c r="T39">
        <f t="shared" ref="T39:T47" si="6">$P$26</f>
        <v>5.8831284194720748E-3</v>
      </c>
      <c r="V39">
        <f t="shared" ref="V39:V47" si="7">Q39/S39</f>
        <v>-6.9361452893369009</v>
      </c>
      <c r="W39">
        <f t="shared" ref="W39:W47" si="8">SQRT(((1/S39)*R39)^2+((Q39/(S39^2))*T39)^2)</f>
        <v>0.13253816801616622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2.2708333332500001</v>
      </c>
      <c r="K40">
        <f t="shared" si="4"/>
        <v>-9.9999999999999645E-2</v>
      </c>
      <c r="Q40">
        <f t="shared" si="5"/>
        <v>-1.9811401424577344</v>
      </c>
      <c r="R40">
        <f t="shared" si="5"/>
        <v>6.5772490223216804E-3</v>
      </c>
      <c r="S40">
        <f>D19/4-D16/4</f>
        <v>0.24583333325000001</v>
      </c>
      <c r="T40">
        <f t="shared" si="6"/>
        <v>5.8831284194720748E-3</v>
      </c>
      <c r="V40">
        <f t="shared" si="7"/>
        <v>-8.0588751584920981</v>
      </c>
      <c r="W40">
        <f t="shared" si="8"/>
        <v>0.1947068945598194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2.3708333332499998</v>
      </c>
      <c r="K41">
        <f t="shared" si="4"/>
        <v>-0.14583333425000022</v>
      </c>
      <c r="Q41">
        <f t="shared" si="5"/>
        <v>-2.1076507230031836</v>
      </c>
      <c r="R41">
        <f t="shared" si="5"/>
        <v>3.5909747200495168E-3</v>
      </c>
      <c r="S41">
        <f>D22/4-D19/4</f>
        <v>0.25833333324999996</v>
      </c>
      <c r="T41">
        <f t="shared" si="6"/>
        <v>5.8831284194720748E-3</v>
      </c>
      <c r="V41">
        <f t="shared" si="7"/>
        <v>-8.1586479626441459</v>
      </c>
      <c r="W41">
        <f t="shared" si="8"/>
        <v>0.18631941201576965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2.5166666675</v>
      </c>
      <c r="K42">
        <f t="shared" si="4"/>
        <v>-9.1666664999999981E-2</v>
      </c>
      <c r="Q42">
        <f t="shared" si="5"/>
        <v>-1.9775137931978248</v>
      </c>
      <c r="R42">
        <f t="shared" si="5"/>
        <v>1.5549821317232581E-3</v>
      </c>
      <c r="S42">
        <f>D25/4-D22/4</f>
        <v>0.24583333350000003</v>
      </c>
      <c r="T42">
        <f t="shared" si="6"/>
        <v>5.8831284194720748E-3</v>
      </c>
      <c r="V42">
        <f t="shared" si="7"/>
        <v>-8.0441238990798798</v>
      </c>
      <c r="W42">
        <f t="shared" si="8"/>
        <v>0.19261079444100201</v>
      </c>
      <c r="Y42" s="14" t="s">
        <v>96</v>
      </c>
      <c r="Z42" s="14"/>
      <c r="AA42" s="12">
        <f>ABS($X$17*100)</f>
        <v>211.47529782770835</v>
      </c>
      <c r="AB42" s="12">
        <f>$Y$17</f>
        <v>7.904859831190162E-3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2.6083333325</v>
      </c>
      <c r="Q43">
        <f t="shared" si="5"/>
        <v>-2.2387995097070315</v>
      </c>
      <c r="R43">
        <f t="shared" si="5"/>
        <v>3.7564909642670329E-3</v>
      </c>
      <c r="S43">
        <f>D28/4-D25/4</f>
        <v>0.25833333325000019</v>
      </c>
      <c r="T43">
        <f t="shared" si="6"/>
        <v>5.8831284194720748E-3</v>
      </c>
      <c r="V43">
        <f t="shared" si="7"/>
        <v>-8.6663206855324777</v>
      </c>
      <c r="W43">
        <f t="shared" si="8"/>
        <v>0.19789655250510418</v>
      </c>
      <c r="Y43" s="14" t="s">
        <v>97</v>
      </c>
      <c r="Z43" s="14"/>
      <c r="AA43" s="12">
        <f>ABS($W$31)</f>
        <v>0.10879629611111107</v>
      </c>
      <c r="AB43" s="12">
        <f>$X$31</f>
        <v>1.9610428064906916E-3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Q44">
        <f t="shared" si="5"/>
        <v>-2.3391557481537055</v>
      </c>
      <c r="R44">
        <f t="shared" si="5"/>
        <v>7.1468305026527708E-3</v>
      </c>
      <c r="S44">
        <f>D31/4-D28/4</f>
        <v>0.25833333324999996</v>
      </c>
      <c r="T44">
        <f t="shared" si="6"/>
        <v>5.8831284194720748E-3</v>
      </c>
      <c r="V44">
        <f t="shared" si="7"/>
        <v>-9.0547964473868596</v>
      </c>
      <c r="W44">
        <f t="shared" si="8"/>
        <v>0.2080560209939547</v>
      </c>
      <c r="Y44" s="14" t="s">
        <v>98</v>
      </c>
      <c r="Z44" s="14"/>
      <c r="AA44" s="12">
        <f>ABS($W$32)</f>
        <v>0.14583333343750005</v>
      </c>
      <c r="AB44" s="12">
        <f>$X$32</f>
        <v>2.0799999999999998E-3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Q45">
        <f t="shared" si="5"/>
        <v>-2.2522836223091174</v>
      </c>
      <c r="R45">
        <f t="shared" si="5"/>
        <v>1.0652547404824761E-2</v>
      </c>
      <c r="S45">
        <f>D34/4-D31/4</f>
        <v>0.24583333424999987</v>
      </c>
      <c r="T45">
        <f t="shared" si="6"/>
        <v>5.8831284194720748E-3</v>
      </c>
      <c r="V45">
        <f t="shared" si="7"/>
        <v>-9.1618316498065333</v>
      </c>
      <c r="W45">
        <f t="shared" si="8"/>
        <v>0.22349615403025114</v>
      </c>
      <c r="Y45" s="14" t="s">
        <v>99</v>
      </c>
      <c r="Z45" s="14"/>
      <c r="AA45" s="5">
        <f>ABS($S$31)</f>
        <v>2.1458333325000001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Y46" s="14" t="s">
        <v>100</v>
      </c>
      <c r="Z46" s="14"/>
      <c r="AA46" s="5">
        <f>ABS($S$32)</f>
        <v>4.1941747589103588</v>
      </c>
      <c r="AB46" s="5">
        <f>$T$32</f>
        <v>3.6362929469052223E-2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8.2740005690459935</v>
      </c>
      <c r="AB47" s="5">
        <f>$AB$38</f>
        <v>6.1659912561686285E-2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2019-09-04T11:28:45Z</dcterms:modified>
</cp:coreProperties>
</file>