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6F63245D-3381-4BD3-8CD1-41A364AFB424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V38" i="1" s="1"/>
  <c r="AA38" i="1" s="1"/>
  <c r="AA47" i="1" s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X31" i="1"/>
  <c r="AB43" i="1" s="1"/>
  <c r="S32" i="1"/>
  <c r="AA46" i="1" s="1"/>
  <c r="AA45" i="1"/>
  <c r="H13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T19" i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I25" i="1"/>
  <c r="AA25" i="1"/>
  <c r="L4" i="1"/>
  <c r="AB20" i="1"/>
  <c r="U15" i="1" l="1"/>
  <c r="U19" i="1"/>
  <c r="V19" i="1"/>
  <c r="V18" i="1"/>
  <c r="U18" i="1"/>
  <c r="W18" i="1" s="1"/>
  <c r="W15" i="1"/>
  <c r="V21" i="1"/>
  <c r="U20" i="1"/>
  <c r="W20" i="1" s="1"/>
  <c r="U17" i="1"/>
  <c r="W16" i="1" s="1"/>
  <c r="V17" i="1"/>
  <c r="U22" i="1"/>
  <c r="W22" i="1" s="1"/>
  <c r="V22" i="1"/>
  <c r="V16" i="1"/>
  <c r="N19" i="1"/>
  <c r="N13" i="1"/>
  <c r="N18" i="1"/>
  <c r="N17" i="1"/>
  <c r="N16" i="1"/>
  <c r="N14" i="1"/>
  <c r="N15" i="1"/>
  <c r="N12" i="1"/>
  <c r="N11" i="1"/>
  <c r="AB25" i="1"/>
  <c r="M4" i="1"/>
  <c r="H12" i="1"/>
  <c r="L11" i="1"/>
  <c r="X17" i="1" l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6" i="1"/>
  <c r="R13" i="1"/>
  <c r="U11" i="1" l="1"/>
</calcChain>
</file>

<file path=xl/sharedStrings.xml><?xml version="1.0" encoding="utf-8"?>
<sst xmlns="http://schemas.openxmlformats.org/spreadsheetml/2006/main" count="157" uniqueCount="101">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</sst>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2" sqref="P46:W52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22.638307900000001</v>
      </c>
      <c r="M3">
        <v>0.01</v>
      </c>
      <c r="N3" t="s">
        <v>38</v>
      </c>
    </row>
    <row r="4" spans="1:35" x14ac:dyDescent="0.25">
      <c r="D4">
        <v>3.3333333329999999E-2</v>
      </c>
      <c r="E4">
        <v>11.32327772</v>
      </c>
      <c r="F4">
        <v>0.4789448885</v>
      </c>
      <c r="H4" s="11" t="s">
        <v>7</v>
      </c>
      <c r="I4" s="11"/>
      <c r="J4" s="11"/>
      <c r="K4" s="11"/>
      <c r="L4">
        <f>AA20</f>
        <v>10.46835194557845</v>
      </c>
      <c r="M4">
        <f>AB20</f>
        <v>0.10202830235541453</v>
      </c>
      <c r="P4" t="s">
        <v>13</v>
      </c>
    </row>
    <row r="5" spans="1:35" x14ac:dyDescent="0.25">
      <c r="D5">
        <v>0.05</v>
      </c>
      <c r="E5">
        <v>-11.315030180000001</v>
      </c>
      <c r="F5">
        <v>0.45785722010000002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22.638307900000001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1.55</v>
      </c>
      <c r="E10">
        <v>-10.205817679999999</v>
      </c>
      <c r="F10">
        <v>0.51396253209999998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11.31915395</v>
      </c>
      <c r="AB10">
        <f>AB9</f>
        <v>0.01</v>
      </c>
      <c r="AE10" t="s">
        <v>65</v>
      </c>
      <c r="AH10">
        <f>L3</f>
        <v>22.638307900000001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1.6666666670000001</v>
      </c>
      <c r="E11">
        <v>-10.52013949</v>
      </c>
      <c r="F11">
        <v>0.49165818560000002</v>
      </c>
      <c r="G11" t="s">
        <v>57</v>
      </c>
      <c r="H11">
        <f>M3</f>
        <v>0.01</v>
      </c>
      <c r="K11">
        <f>ABS(E11-E14)</f>
        <v>1.9592607419999997</v>
      </c>
      <c r="L11">
        <f>SQRT((H11^2)+(H11^2))</f>
        <v>1.4142135623730951E-2</v>
      </c>
      <c r="N11">
        <f>($L$4-$L$5)*(E11/$L$4)</f>
        <v>-9.9071217846093749</v>
      </c>
      <c r="O11">
        <f>SQRT(((E11/$L$4)*$M$4)^2+((E11/$L$4)*$M$5)^2+(($L$4-$L$5)*$H$11)^2+(((($L$5-$L$4)*E11)/($L$4^2))*$M$4)^2)</f>
        <v>0.17191640555809409</v>
      </c>
      <c r="Q11">
        <f>N11-N12</f>
        <v>-1.8450929093905142</v>
      </c>
      <c r="R11">
        <f>SQRT((O11^2)+(O12^2))</f>
        <v>0.22893198641370885</v>
      </c>
      <c r="T11" s="5">
        <f>ABS(AVERAGE(Q11:Q20))</f>
        <v>2.2280807951802912</v>
      </c>
      <c r="U11" s="5">
        <f>SQRT(((R11^2)+(R12^2)+(R13^2)+(R14^2)+(R15^2)+(R16^2)+(R17^2)+(R18^2)+(R19^2)+(R20^2))/($H$13-1))</f>
        <v>0.17722460762513717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1.9666666669999999</v>
      </c>
      <c r="E12">
        <v>-10.25900564</v>
      </c>
      <c r="F12">
        <v>0.50268237589999998</v>
      </c>
      <c r="G12" t="s">
        <v>58</v>
      </c>
      <c r="H12">
        <f>L6</f>
        <v>4.1599999999999996E-3</v>
      </c>
      <c r="K12">
        <f>ABS(E14-E17)</f>
        <v>2.3245992330000007</v>
      </c>
      <c r="L12" s="1"/>
      <c r="N12">
        <f>($L$4-$L$5)*(E14/$L$4)</f>
        <v>-8.0620288752188607</v>
      </c>
      <c r="O12">
        <f>SQRT(((E14/$L$4)*$M$4)^2+((E14/$L$4)*$M$5)^2+(($L$4-$L$5)*$H$11)^2+(((($L$5-$L$4)*E14)/($L$4^2))*$M$4)^2)</f>
        <v>0.15117739216996531</v>
      </c>
      <c r="Q12">
        <f t="shared" ref="Q12:Q18" si="0">N12-N13</f>
        <v>-2.1891428078146653</v>
      </c>
      <c r="R12">
        <f t="shared" ref="R12:R18" si="1">SQRT((O12^2)+(O13^2))</f>
        <v>0.19885667454937828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2.5</v>
      </c>
      <c r="E13">
        <v>-8.3049215879999991</v>
      </c>
      <c r="F13">
        <v>0.50666750149999995</v>
      </c>
      <c r="G13" t="s">
        <v>39</v>
      </c>
      <c r="H13" s="4">
        <f>C36</f>
        <v>9</v>
      </c>
      <c r="K13">
        <f>ABS(E17-E20)</f>
        <v>2.2551088809999995</v>
      </c>
      <c r="L13" s="1"/>
      <c r="N13">
        <f>($L$4-$L$5)*(E17/$L$4)</f>
        <v>-5.8728860674041954</v>
      </c>
      <c r="O13">
        <f>SQRT(((E17/$L$4)*$M$4)^2+((E17/$L$4)*$M$5)^2+(($L$4-$L$5)*$H$11)^2+(((($L$5-$L$4)*E17)/($L$4^2))*$M$4)^2)</f>
        <v>0.12918735661637271</v>
      </c>
      <c r="Q13">
        <f t="shared" si="0"/>
        <v>-2.1237017192460406</v>
      </c>
      <c r="R13">
        <f t="shared" si="1"/>
        <v>0.17102312308947068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2.5833333330000001</v>
      </c>
      <c r="E14">
        <v>-8.5608787480000004</v>
      </c>
      <c r="F14">
        <v>0.50903298019999998</v>
      </c>
      <c r="K14">
        <f>ABS(E20-E23)</f>
        <v>2.39378066</v>
      </c>
      <c r="L14" s="1"/>
      <c r="N14">
        <f>($L$4-$L$5)*(E20/$L$4)</f>
        <v>-3.7491843481581548</v>
      </c>
      <c r="O14">
        <f>SQRT(((E20/$L$4)*$M$4)^2+((E20/$L$4)*$M$5)^2+(($L$4-$L$5)*$H$11)^2+(((($L$5-$L$4)*E20)/($L$4^2))*$M$4)^2)</f>
        <v>0.11206933354736423</v>
      </c>
      <c r="Q14">
        <f t="shared" si="0"/>
        <v>-2.2542929727125323</v>
      </c>
      <c r="R14">
        <f t="shared" si="1"/>
        <v>0.15076433112374946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1.3191539500000005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2.8833333329999999</v>
      </c>
      <c r="E15">
        <v>-8.373948553</v>
      </c>
      <c r="F15">
        <v>0.48187410650000001</v>
      </c>
      <c r="K15">
        <f>ABS(E26-E23)</f>
        <v>2.2713803742000001</v>
      </c>
      <c r="L15" s="1"/>
      <c r="N15">
        <f>($L$4-$L$5)*(E23/$L$4)</f>
        <v>-1.4948913754456223</v>
      </c>
      <c r="O15">
        <f>SQRT(((E23/$L$4)*$M$4)^2+((E23/$L$4)*$M$5)^2+(($L$4-$L$5)*$H$11)^2+(((($L$5-$L$4)*E23)/($L$4^2))*$M$4)^2)</f>
        <v>0.10084814335148261</v>
      </c>
      <c r="Q15">
        <f t="shared" si="0"/>
        <v>-2.1390250583427397</v>
      </c>
      <c r="R15">
        <f t="shared" si="1"/>
        <v>0.14132555382268647</v>
      </c>
      <c r="T15">
        <f>E11*$AH$28</f>
        <v>-9.5730181382162751</v>
      </c>
      <c r="U15">
        <f>(SQRT(($M$3/E11)^2+($AI$28/$AH$28^2)))/100*T15</f>
        <v>-1.0846041259906021E-2</v>
      </c>
      <c r="V15">
        <f>T15-T16</f>
        <v>-1.7828697650339871</v>
      </c>
      <c r="W15">
        <f>SQRT(U15^2+U16^2)</f>
        <v>1.3983532545867993E-2</v>
      </c>
      <c r="Z15" t="s">
        <v>26</v>
      </c>
      <c r="AA15">
        <f>AA14/AA13</f>
        <v>1.0812737295081971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3.5</v>
      </c>
      <c r="E16">
        <v>-5.9964393859999996</v>
      </c>
      <c r="F16">
        <v>0.52542362970000001</v>
      </c>
      <c r="K16">
        <f>ABS(E29-E26)</f>
        <v>2.5967660997999999</v>
      </c>
      <c r="L16" s="1"/>
      <c r="N16">
        <f>($L$4-$L$5)*(E26/$L$4)</f>
        <v>0.64413368289711759</v>
      </c>
      <c r="O16">
        <f>SQRT(((E26/$L$4)*$M$4)^2+((E26/$L$4)*$M$5)^2+(($L$4-$L$5)*$H$11)^2+(((($L$5-$L$4)*E26)/($L$4^2))*$M$4)^2)</f>
        <v>9.9007899411349326E-2</v>
      </c>
      <c r="Q16">
        <f t="shared" si="0"/>
        <v>-2.4454502738597905</v>
      </c>
      <c r="R16">
        <f t="shared" si="1"/>
        <v>0.14645970895441698</v>
      </c>
      <c r="T16">
        <f>E14*$AH$28</f>
        <v>-7.790148373182288</v>
      </c>
      <c r="U16">
        <f>(SQRT(($M$3/E14)^2+($AI$28/$AH$28^2)))/100*T16</f>
        <v>-8.8262433373301925E-3</v>
      </c>
      <c r="V16">
        <f t="shared" ref="V16:V22" si="2">T16-T17</f>
        <v>-2.1153170680622457</v>
      </c>
      <c r="W16">
        <f t="shared" ref="W16:W22" si="3">SQRT(U16^2+U17^2)</f>
        <v>1.0919984228189716E-2</v>
      </c>
      <c r="X16" s="6" t="s">
        <v>83</v>
      </c>
      <c r="Y16" s="6" t="s">
        <v>84</v>
      </c>
      <c r="Z16" t="s">
        <v>27</v>
      </c>
      <c r="AA16">
        <f>ATAN(AA14/AA13)</f>
        <v>0.82442832777146124</v>
      </c>
      <c r="AB16">
        <f>(ABS(1/(1+AA15)))*AB15</f>
        <v>3.9383196910923804E-3</v>
      </c>
      <c r="AG16" t="s">
        <v>69</v>
      </c>
      <c r="AH16">
        <f>AH10/2</f>
        <v>11.31915395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3.6</v>
      </c>
      <c r="E17">
        <v>-6.2362795149999997</v>
      </c>
      <c r="F17">
        <v>0.51731215590000001</v>
      </c>
      <c r="K17">
        <f>ABS(E32-E29)</f>
        <v>2.6100013080000002</v>
      </c>
      <c r="L17" s="1"/>
      <c r="N17">
        <f>($L$4-$L$5)*(E29/$L$4)</f>
        <v>3.0895839567569081</v>
      </c>
      <c r="O17">
        <f>SQRT(((E29/$L$4)*$M$4)^2+((E29/$L$4)*$M$5)^2+(($L$4-$L$5)*$H$11)^2+(((($L$5-$L$4)*E29)/($L$4^2))*$M$4)^2)</f>
        <v>0.10792535476506281</v>
      </c>
      <c r="Q17">
        <f t="shared" si="0"/>
        <v>-2.4579142549321626</v>
      </c>
      <c r="R17">
        <f t="shared" si="1"/>
        <v>0.16609103755047019</v>
      </c>
      <c r="T17">
        <f>E17*$AH$28</f>
        <v>-5.6748313051200423</v>
      </c>
      <c r="U17">
        <f>(SQRT(($M$3/E17)^2+($AI$28/$AH$28^2)))/100*T17</f>
        <v>-6.4298898975135299E-3</v>
      </c>
      <c r="V17">
        <f t="shared" si="2"/>
        <v>-2.0520828874927401</v>
      </c>
      <c r="W17">
        <f t="shared" si="3"/>
        <v>7.6287299813579913E-3</v>
      </c>
      <c r="X17" s="5">
        <f>ABS(AVERAGE(V15:V24))</f>
        <v>2.1529419269688792</v>
      </c>
      <c r="Y17" s="5">
        <f>SQRT(((W15^2)+(W16^2)+(W17^2)+(W18^2)+(W19^2)+(W20^2)+(W21^2)+(W22^2)+(W23^2)+(W24^2))/($H$13-1))</f>
        <v>8.4263875278672035E-3</v>
      </c>
      <c r="Z17" t="s">
        <v>28</v>
      </c>
      <c r="AA17">
        <f>SQRT((AA14^2)+(AA13^2))</f>
        <v>1.7968214000842164</v>
      </c>
      <c r="AB17">
        <f>SQRT(((ABS(AA13*(AA13^2+AA14^2)))*AB13)^2+((ABS(AA14*(AA13^2+AA14^2)))*AB14)^2)</f>
        <v>4.2589771005847855E-2</v>
      </c>
      <c r="AG17" t="s">
        <v>70</v>
      </c>
      <c r="AH17">
        <f>(AH16)-AH15</f>
        <v>1.3191539500000005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3.9166666669999999</v>
      </c>
      <c r="E18">
        <v>-6.006916339</v>
      </c>
      <c r="F18">
        <v>0.50930659899999997</v>
      </c>
      <c r="K18">
        <f>ABS(E35-E32)</f>
        <v>2.5166752260000003</v>
      </c>
      <c r="N18">
        <f>($L$4-$L$5)*(E32/$L$4)</f>
        <v>5.5474982116890708</v>
      </c>
      <c r="O18">
        <f>SQRT(((E32/$L$4)*$M$4)^2+((E32/$L$4)*$M$5)^2+(($L$4-$L$5)*$H$11)^2+(((($L$5-$L$4)*E32)/($L$4^2))*$M$4)^2)</f>
        <v>0.1262471803781258</v>
      </c>
      <c r="Q18">
        <f t="shared" si="0"/>
        <v>-2.3700263651438815</v>
      </c>
      <c r="R18">
        <f t="shared" si="1"/>
        <v>0.19577098235322216</v>
      </c>
      <c r="T18">
        <f>E20*$AH$28</f>
        <v>-3.6227484176273022</v>
      </c>
      <c r="U18">
        <f>(SQRT(($M$3/E20)^2+($AI$28/$AH$28^2)))/100*T18</f>
        <v>-4.1053668574591176E-3</v>
      </c>
      <c r="V18">
        <f t="shared" si="2"/>
        <v>-2.1782701359496262</v>
      </c>
      <c r="W18">
        <f t="shared" si="3"/>
        <v>4.4204610106986586E-3</v>
      </c>
      <c r="Z18" t="s">
        <v>29</v>
      </c>
      <c r="AA18">
        <f>AA17/AA14</f>
        <v>1.3621013681414635</v>
      </c>
      <c r="AB18">
        <f>(((AB17/AA17)*100+(AB14/AA14)*100)/100)*AA18</f>
        <v>4.2611239338109459E-2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4.516666667</v>
      </c>
      <c r="E19">
        <v>-3.6904991909999998</v>
      </c>
      <c r="F19">
        <v>0.53348655830000002</v>
      </c>
      <c r="N19">
        <f>($L$4-$L$5)*(E35/$L$4)</f>
        <v>7.9175245768329523</v>
      </c>
      <c r="O19">
        <f>SQRT(((E35/$L$4)*$M$4)^2+((E35/$L$4)*$M$5)^2+(($L$4-$L$5)*$H$11)^2+(((($L$5-$L$4)*E35)/($L$4^2))*$M$4)^2)</f>
        <v>0.14962595689959207</v>
      </c>
      <c r="T19">
        <f>E23*$AH$28</f>
        <v>-1.4444782816776758</v>
      </c>
      <c r="U19">
        <f>(SQRT(($M$3/E23)^2+($AI$28/$AH$28^2)))/100*T19</f>
        <v>-1.6390358485351261E-3</v>
      </c>
      <c r="V19">
        <f t="shared" si="2"/>
        <v>-2.0668894686875552</v>
      </c>
      <c r="W19">
        <f t="shared" si="3"/>
        <v>1.7866063610867732E-3</v>
      </c>
      <c r="Z19" t="s">
        <v>30</v>
      </c>
      <c r="AA19">
        <f>1/AA15</f>
        <v>0.92483519455784491</v>
      </c>
      <c r="AB19">
        <f>AB15</f>
        <v>8.1967213114754103E-3</v>
      </c>
      <c r="AG19" t="s">
        <v>72</v>
      </c>
      <c r="AH19">
        <f>AH17/AH18</f>
        <v>0.5496474791666669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4.5999999999999996</v>
      </c>
      <c r="E20">
        <v>-3.9811706340000002</v>
      </c>
      <c r="F20">
        <v>0.54078158890000005</v>
      </c>
      <c r="T20">
        <f>E26*$AH$28</f>
        <v>0.62241118700987963</v>
      </c>
      <c r="U20">
        <f>(SQRT(($M$3/E26)^2+($AI$28/$AH$28^2)))/100*T20</f>
        <v>7.1100195266430926E-4</v>
      </c>
      <c r="V20">
        <f t="shared" si="2"/>
        <v>-2.3629809279354466</v>
      </c>
      <c r="W20">
        <f t="shared" si="3"/>
        <v>3.4573927677055897E-3</v>
      </c>
      <c r="Z20" t="s">
        <v>31</v>
      </c>
      <c r="AA20">
        <f>AA10*AA19</f>
        <v>10.46835194557845</v>
      </c>
      <c r="AB20">
        <f>(((AB10/AA10)*100+(AB19/AA19)*100)/100)*AA20</f>
        <v>0.10202830235541453</v>
      </c>
      <c r="AG20" t="s">
        <v>73</v>
      </c>
      <c r="AH20">
        <f>ATAN(AH19)</f>
        <v>0.50257252124817842</v>
      </c>
      <c r="AI20">
        <f>(ABS(1/(1+AH19)))*AI19</f>
        <v>2.6887835605729628E-3</v>
      </c>
    </row>
    <row r="21" spans="2:35" x14ac:dyDescent="0.25">
      <c r="B21" s="9" t="s">
        <v>56</v>
      </c>
      <c r="C21">
        <v>4</v>
      </c>
      <c r="D21">
        <v>4.95</v>
      </c>
      <c r="E21">
        <v>-3.7172476360000002</v>
      </c>
      <c r="F21">
        <v>0.54117436429999999</v>
      </c>
      <c r="T21">
        <f>E29*$AH$28</f>
        <v>2.9853921149453262</v>
      </c>
      <c r="U21">
        <f>(SQRT(($M$3/E29)^2+($AI$28/$AH$28^2)))/100*T21</f>
        <v>3.3834953780802566E-3</v>
      </c>
      <c r="V21">
        <f t="shared" si="2"/>
        <v>-2.3750245789043438</v>
      </c>
      <c r="W21">
        <f t="shared" si="3"/>
        <v>6.9525571114493721E-3</v>
      </c>
      <c r="Z21" t="s">
        <v>32</v>
      </c>
      <c r="AA21">
        <f>AA10*AA18</f>
        <v>15.417835081498852</v>
      </c>
      <c r="AB21">
        <f>(((AB10/AA10)*100+(AB18/AA18)*100)/100)*AA21</f>
        <v>0.49594419174977172</v>
      </c>
    </row>
    <row r="22" spans="2:35" x14ac:dyDescent="0.25">
      <c r="B22" s="8" t="s">
        <v>54</v>
      </c>
      <c r="C22">
        <v>5</v>
      </c>
      <c r="D22">
        <v>5.516666667</v>
      </c>
      <c r="E22">
        <v>-1.352788321</v>
      </c>
      <c r="F22">
        <v>0.56057923389999997</v>
      </c>
      <c r="T22">
        <f>E32*$AH$28</f>
        <v>5.36041669384967</v>
      </c>
      <c r="U22">
        <f>(SQRT(($M$3/E32)^2+($AI$28/$AH$28^2)))/100*T22</f>
        <v>6.0737146306420074E-3</v>
      </c>
      <c r="V22">
        <f t="shared" si="2"/>
        <v>-2.2901005836850876</v>
      </c>
      <c r="W22">
        <f t="shared" si="3"/>
        <v>1.0584197751832915E-2</v>
      </c>
      <c r="AE22">
        <v>2</v>
      </c>
      <c r="AG22" t="s">
        <v>74</v>
      </c>
      <c r="AH22">
        <f>AH18/AH17</f>
        <v>1.8193479237203505</v>
      </c>
      <c r="AI22">
        <f>SQRT((AI17*(AH18/(AH17^2)))^2)</f>
        <v>1.3791778614773128E-2</v>
      </c>
    </row>
    <row r="23" spans="2:35" x14ac:dyDescent="0.25">
      <c r="B23" s="5" t="s">
        <v>55</v>
      </c>
      <c r="C23">
        <v>5</v>
      </c>
      <c r="D23">
        <v>5.6</v>
      </c>
      <c r="E23">
        <v>-1.5873899739999999</v>
      </c>
      <c r="F23">
        <v>0.5605262755</v>
      </c>
      <c r="T23">
        <f>E35*$AH$28</f>
        <v>7.6505172775347576</v>
      </c>
      <c r="U23">
        <f>(SQRT(($M$3/E35)^2+($AI$28/$AH$28^2)))/100*T23</f>
        <v>8.6680581813593158E-3</v>
      </c>
      <c r="AA23" t="s">
        <v>11</v>
      </c>
      <c r="AB23" t="s">
        <v>4</v>
      </c>
      <c r="AG23" t="s">
        <v>31</v>
      </c>
      <c r="AH23">
        <f>AH22*AH16</f>
        <v>20.593479237203503</v>
      </c>
      <c r="AI23">
        <f>((SQRT((((AI19/AH19)*100)^2)+(((AI16/AH16)*100)^2)))/100)*AH23</f>
        <v>0.1571678397982236</v>
      </c>
    </row>
    <row r="24" spans="2:35" x14ac:dyDescent="0.25">
      <c r="B24" s="9" t="s">
        <v>56</v>
      </c>
      <c r="C24">
        <v>5</v>
      </c>
      <c r="D24">
        <v>5.95</v>
      </c>
      <c r="E24">
        <v>-1.344760698</v>
      </c>
      <c r="F24">
        <v>0.55800633450000003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19.993479237203502</v>
      </c>
      <c r="AI24">
        <f>AI23</f>
        <v>0.1571678397982236</v>
      </c>
    </row>
    <row r="25" spans="2:35" x14ac:dyDescent="0.25">
      <c r="B25" s="8" t="s">
        <v>54</v>
      </c>
      <c r="C25">
        <v>6</v>
      </c>
      <c r="D25">
        <v>6.516666667</v>
      </c>
      <c r="E25">
        <v>0.94000934449999995</v>
      </c>
      <c r="F25">
        <v>0.55249423939999998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9.8583519455784501</v>
      </c>
      <c r="AB25">
        <f>SQRT((AB20^2)+(AB24^2))</f>
        <v>0.10202830235541453</v>
      </c>
      <c r="AG25" t="s">
        <v>76</v>
      </c>
      <c r="AH25">
        <f>AH22*AH24</f>
        <v>36.375094938152131</v>
      </c>
      <c r="AI25">
        <f>((SQRT((((AI22/AH22)*100)^2)+(((AI24/AH24)*100)^2)))/100)*AH25</f>
        <v>0.39723928200820163</v>
      </c>
    </row>
    <row r="26" spans="2:35" x14ac:dyDescent="0.25">
      <c r="B26" s="5" t="s">
        <v>55</v>
      </c>
      <c r="C26">
        <v>6</v>
      </c>
      <c r="D26">
        <v>6.6</v>
      </c>
      <c r="E26">
        <v>0.68399040020000001</v>
      </c>
      <c r="F26">
        <v>0.56019087180000005</v>
      </c>
      <c r="J26">
        <f>D10/4</f>
        <v>0.38750000000000001</v>
      </c>
      <c r="K26">
        <f>J26-J27</f>
        <v>-0.10416666674999997</v>
      </c>
      <c r="M26">
        <v>1</v>
      </c>
      <c r="N26">
        <f>ABS(K26)</f>
        <v>0.10416666674999997</v>
      </c>
      <c r="O26">
        <f>ABS(K27)</f>
        <v>0.13333333325000002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6.9166666670000003</v>
      </c>
      <c r="E27">
        <v>0.92147387660000002</v>
      </c>
      <c r="F27">
        <v>0.54161568500000001</v>
      </c>
      <c r="J27">
        <f>D12/4</f>
        <v>0.49166666674999998</v>
      </c>
      <c r="K27">
        <f t="shared" ref="K27:K42" si="4">J27-J28</f>
        <v>-0.13333333325000002</v>
      </c>
      <c r="M27">
        <v>2</v>
      </c>
      <c r="N27">
        <f>ABS(K28)</f>
        <v>9.5833333249999986E-2</v>
      </c>
      <c r="O27">
        <f>ABS(K29)</f>
        <v>0.15416666675000001</v>
      </c>
      <c r="P27" t="s">
        <v>85</v>
      </c>
      <c r="AE27">
        <v>3</v>
      </c>
      <c r="AG27" t="s">
        <v>77</v>
      </c>
      <c r="AH27">
        <f>AH24-((3/2)*AH9)</f>
        <v>18.193479237203501</v>
      </c>
      <c r="AI27">
        <f>AI24</f>
        <v>0.1571678397982236</v>
      </c>
    </row>
    <row r="28" spans="2:35" x14ac:dyDescent="0.25">
      <c r="B28" s="8" t="s">
        <v>54</v>
      </c>
      <c r="C28">
        <v>7</v>
      </c>
      <c r="D28">
        <v>7.6166666669999996</v>
      </c>
      <c r="E28">
        <v>3.5740008429999999</v>
      </c>
      <c r="F28">
        <v>0.54836347789999995</v>
      </c>
      <c r="J28">
        <f>D13/4</f>
        <v>0.625</v>
      </c>
      <c r="K28">
        <f t="shared" si="4"/>
        <v>-9.5833333249999986E-2</v>
      </c>
      <c r="M28">
        <v>3</v>
      </c>
      <c r="N28">
        <f>ABS(K30)</f>
        <v>0.10416666674999997</v>
      </c>
      <c r="O28">
        <f>ABS(K31)</f>
        <v>0.15000000000000002</v>
      </c>
      <c r="P28">
        <f>H13</f>
        <v>9</v>
      </c>
      <c r="AG28" t="s">
        <v>78</v>
      </c>
      <c r="AH28">
        <f>AH27/AH24</f>
        <v>0.9099706469972173</v>
      </c>
      <c r="AI28">
        <f>SQRT((AI27/AH24)^2+((AH27*AI24/(AH24^2))^2))</f>
        <v>1.0628425597160714E-2</v>
      </c>
    </row>
    <row r="29" spans="2:35" x14ac:dyDescent="0.25">
      <c r="B29" s="5" t="s">
        <v>55</v>
      </c>
      <c r="C29">
        <v>7</v>
      </c>
      <c r="D29">
        <v>7.7</v>
      </c>
      <c r="E29">
        <v>3.2807564999999999</v>
      </c>
      <c r="F29">
        <v>0.54763088559999995</v>
      </c>
      <c r="J29">
        <f>D15/4</f>
        <v>0.72083333324999999</v>
      </c>
      <c r="K29">
        <f t="shared" si="4"/>
        <v>-0.15416666675000001</v>
      </c>
      <c r="M29">
        <v>4</v>
      </c>
      <c r="N29">
        <f>ABS(K32)</f>
        <v>0.10833333325000005</v>
      </c>
      <c r="O29">
        <f>ABS(K33)</f>
        <v>0.14166666674999995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8.0333333329999999</v>
      </c>
      <c r="E30">
        <v>3.5341098679999998</v>
      </c>
      <c r="F30">
        <v>0.53990336080000001</v>
      </c>
      <c r="J30">
        <f>D16/4</f>
        <v>0.875</v>
      </c>
      <c r="K30">
        <f t="shared" si="4"/>
        <v>-0.10416666674999997</v>
      </c>
      <c r="M30">
        <v>5</v>
      </c>
      <c r="N30">
        <f>ABS(K34)</f>
        <v>0.10833333325000005</v>
      </c>
      <c r="O30">
        <f>ABS(K35)</f>
        <v>0.14166666674999995</v>
      </c>
      <c r="P30">
        <f>P28-1</f>
        <v>8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8.6166666670000005</v>
      </c>
      <c r="E31">
        <v>6.2000882879999999</v>
      </c>
      <c r="F31">
        <v>0.53614330870000004</v>
      </c>
      <c r="J31">
        <f>D18/4</f>
        <v>0.97916666674999997</v>
      </c>
      <c r="K31">
        <f t="shared" si="4"/>
        <v>-0.15000000000000002</v>
      </c>
      <c r="M31">
        <v>6</v>
      </c>
      <c r="N31">
        <f>ABS(K36)</f>
        <v>0.10000000000000009</v>
      </c>
      <c r="O31">
        <f>ABS(K37)</f>
        <v>0.17499999999999982</v>
      </c>
      <c r="R31" s="6" t="s">
        <v>17</v>
      </c>
      <c r="S31" s="5">
        <f>SUM(N26:O36)</f>
        <v>2.125</v>
      </c>
      <c r="T31" s="5">
        <f>SQRT((P26^2)*10)</f>
        <v>1.8604085572798249E-2</v>
      </c>
      <c r="V31" s="6" t="s">
        <v>14</v>
      </c>
      <c r="W31" s="5">
        <f>AVERAGE(N26:N36)</f>
        <v>0.10324074072222228</v>
      </c>
      <c r="X31" s="12">
        <f>SQRT(((P26)^2)/P28)</f>
        <v>1.9610428064906916E-3</v>
      </c>
    </row>
    <row r="32" spans="2:35" x14ac:dyDescent="0.25">
      <c r="B32" s="5" t="s">
        <v>55</v>
      </c>
      <c r="C32">
        <v>8</v>
      </c>
      <c r="D32">
        <v>8.7333333329999991</v>
      </c>
      <c r="E32">
        <v>5.890757808</v>
      </c>
      <c r="F32">
        <v>0.54322209219999995</v>
      </c>
      <c r="J32">
        <f>D19/4</f>
        <v>1.12916666675</v>
      </c>
      <c r="K32">
        <f t="shared" si="4"/>
        <v>-0.10833333325000005</v>
      </c>
      <c r="M32">
        <v>7</v>
      </c>
      <c r="N32">
        <f>ABS(K38)</f>
        <v>0.10416666650000006</v>
      </c>
      <c r="O32">
        <f>ABS(K39)</f>
        <v>0.14583333350000016</v>
      </c>
      <c r="R32" s="6" t="s">
        <v>19</v>
      </c>
      <c r="S32" s="5">
        <f>H13/S31</f>
        <v>4.2352941176470589</v>
      </c>
      <c r="T32" s="5">
        <f>(H13/(S31^2))*T31</f>
        <v>3.7079423148552913E-2</v>
      </c>
      <c r="V32" s="6" t="s">
        <v>16</v>
      </c>
      <c r="W32" s="5">
        <f>AVERAGE(O26:O35)</f>
        <v>0.14947916668749994</v>
      </c>
      <c r="X32" s="12">
        <f>SQRT(((P26)^2)/P30)</f>
        <v>2.0799999999999998E-3</v>
      </c>
    </row>
    <row r="33" spans="2:42" x14ac:dyDescent="0.25">
      <c r="B33" s="9" t="s">
        <v>56</v>
      </c>
      <c r="C33">
        <v>8</v>
      </c>
      <c r="D33">
        <v>9.0166666670000009</v>
      </c>
      <c r="E33">
        <v>6.1894259810000003</v>
      </c>
      <c r="F33">
        <v>0.53601973889999999</v>
      </c>
      <c r="J33">
        <f>D21/4</f>
        <v>1.2375</v>
      </c>
      <c r="K33">
        <f t="shared" si="4"/>
        <v>-0.14166666674999995</v>
      </c>
      <c r="M33">
        <v>8</v>
      </c>
      <c r="N33">
        <f>ABS(K40)</f>
        <v>0.10000000000000009</v>
      </c>
      <c r="O33">
        <f>ABS(K41)</f>
        <v>0.15416666649999966</v>
      </c>
      <c r="P33" s="3"/>
      <c r="Q33" s="3"/>
    </row>
    <row r="34" spans="2:42" x14ac:dyDescent="0.25">
      <c r="B34" s="8" t="s">
        <v>54</v>
      </c>
      <c r="C34">
        <v>9</v>
      </c>
      <c r="D34">
        <v>9.6333333329999995</v>
      </c>
      <c r="E34">
        <v>8.6580281469999996</v>
      </c>
      <c r="F34">
        <v>0.54063595310000001</v>
      </c>
      <c r="J34">
        <f>D22/4</f>
        <v>1.37916666675</v>
      </c>
      <c r="K34">
        <f t="shared" si="4"/>
        <v>-0.10833333325000005</v>
      </c>
      <c r="M34">
        <v>9</v>
      </c>
      <c r="N34">
        <f>ABS(K42)</f>
        <v>0.1041666667500003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9.7333333329999991</v>
      </c>
      <c r="E35">
        <v>8.4074330340000003</v>
      </c>
      <c r="F35">
        <v>0.5403976399</v>
      </c>
      <c r="J35">
        <f>D24/4</f>
        <v>1.4875</v>
      </c>
      <c r="K35">
        <f t="shared" si="4"/>
        <v>-0.14166666674999995</v>
      </c>
      <c r="P35" s="3"/>
      <c r="Q35" s="3"/>
    </row>
    <row r="36" spans="2:42" x14ac:dyDescent="0.25">
      <c r="B36" s="9" t="s">
        <v>56</v>
      </c>
      <c r="C36">
        <v>9</v>
      </c>
      <c r="D36">
        <v>10.050000000000001</v>
      </c>
      <c r="E36">
        <v>8.6686286690000003</v>
      </c>
      <c r="F36">
        <v>0.54609067649999998</v>
      </c>
      <c r="J36">
        <f>D25/4</f>
        <v>1.62916666675</v>
      </c>
      <c r="K36">
        <f t="shared" si="4"/>
        <v>-0.10000000000000009</v>
      </c>
      <c r="Q36" t="s">
        <v>87</v>
      </c>
      <c r="AC36" t="s">
        <v>40</v>
      </c>
    </row>
    <row r="37" spans="2:42" x14ac:dyDescent="0.25">
      <c r="B37" s="8"/>
      <c r="J37">
        <f>D27/4</f>
        <v>1.7291666667500001</v>
      </c>
      <c r="K37">
        <f t="shared" si="4"/>
        <v>-0.17499999999999982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/>
      <c r="J38">
        <f>D28/4</f>
        <v>1.9041666667499999</v>
      </c>
      <c r="K38">
        <f t="shared" si="4"/>
        <v>-0.10416666650000006</v>
      </c>
      <c r="Q38">
        <f>V15</f>
        <v>-1.7828697650339871</v>
      </c>
      <c r="R38">
        <f t="shared" ref="Q38:R47" si="5">W15</f>
        <v>1.3983532545867993E-2</v>
      </c>
      <c r="S38">
        <f>D13/4-D10/4</f>
        <v>0.23749999999999999</v>
      </c>
      <c r="T38">
        <f>$P$26</f>
        <v>5.8831284194720748E-3</v>
      </c>
      <c r="V38">
        <f>Q38/S38</f>
        <v>-7.5068200633009985</v>
      </c>
      <c r="W38">
        <f>SQRT(((1/S38)*R38)^2+((Q38/(S38^2))*T38)^2)</f>
        <v>0.19505062860175615</v>
      </c>
      <c r="Y38" s="6" t="s">
        <v>94</v>
      </c>
      <c r="Z38" s="6"/>
      <c r="AA38" s="5">
        <f>AVERAGE(V38:V47)</f>
        <v>-8.5156854418851928</v>
      </c>
      <c r="AB38" s="13">
        <f>SQRT(SUM(W38^2+W39^2+W40^2+W41^2+W42^2+W43^2+W44^2+W45^2+W46^2+W47^2)/(H13^2))</f>
        <v>6.34030204794723E-2</v>
      </c>
      <c r="AC38" t="s">
        <v>42</v>
      </c>
      <c r="AD38" s="10"/>
      <c r="AE38" s="10"/>
      <c r="AF38" s="10"/>
      <c r="AG38" s="10"/>
    </row>
    <row r="39" spans="2:42" x14ac:dyDescent="0.25">
      <c r="B39" s="9"/>
      <c r="J39">
        <f>D30/4</f>
        <v>2.00833333325</v>
      </c>
      <c r="K39">
        <f t="shared" si="4"/>
        <v>-0.14583333350000016</v>
      </c>
      <c r="Q39">
        <f t="shared" si="5"/>
        <v>-2.1153170680622457</v>
      </c>
      <c r="R39">
        <f t="shared" si="5"/>
        <v>1.0919984228189716E-2</v>
      </c>
      <c r="S39">
        <f>D16/4-D13/4</f>
        <v>0.25</v>
      </c>
      <c r="T39">
        <f t="shared" ref="T39:T47" si="6">$P$26</f>
        <v>5.8831284194720748E-3</v>
      </c>
      <c r="V39">
        <f t="shared" ref="V39:V47" si="7">Q39/S39</f>
        <v>-8.4612682722489829</v>
      </c>
      <c r="W39">
        <f t="shared" ref="W39:W47" si="8">SQRT(((1/S39)*R39)^2+((Q39/(S39^2))*T39)^2)</f>
        <v>0.20384966227643192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2.1541666667500001</v>
      </c>
      <c r="K40">
        <f t="shared" si="4"/>
        <v>-0.10000000000000009</v>
      </c>
      <c r="Q40">
        <f t="shared" si="5"/>
        <v>-2.0520828874927401</v>
      </c>
      <c r="R40">
        <f t="shared" si="5"/>
        <v>7.6287299813579913E-3</v>
      </c>
      <c r="S40">
        <f>D19/4-D16/4</f>
        <v>0.25416666674999999</v>
      </c>
      <c r="T40">
        <f t="shared" si="6"/>
        <v>5.8831284194720748E-3</v>
      </c>
      <c r="V40">
        <f t="shared" si="7"/>
        <v>-8.0737687350292173</v>
      </c>
      <c r="W40">
        <f t="shared" si="8"/>
        <v>0.18927633818776415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2.2541666667500002</v>
      </c>
      <c r="K41">
        <f t="shared" si="4"/>
        <v>-0.15416666649999966</v>
      </c>
      <c r="Q41">
        <f t="shared" si="5"/>
        <v>-2.1782701359496262</v>
      </c>
      <c r="R41">
        <f t="shared" si="5"/>
        <v>4.4204610106986586E-3</v>
      </c>
      <c r="S41">
        <f>D22/4-D19/4</f>
        <v>0.25</v>
      </c>
      <c r="T41">
        <f t="shared" si="6"/>
        <v>5.8831284194720748E-3</v>
      </c>
      <c r="V41">
        <f t="shared" si="7"/>
        <v>-8.7130805437985046</v>
      </c>
      <c r="W41">
        <f t="shared" si="8"/>
        <v>0.20580167872084706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2.4083333332499999</v>
      </c>
      <c r="K42">
        <f t="shared" si="4"/>
        <v>-0.1041666667500003</v>
      </c>
      <c r="Q42">
        <f t="shared" si="5"/>
        <v>-2.0668894686875552</v>
      </c>
      <c r="R42">
        <f t="shared" si="5"/>
        <v>1.7866063610867732E-3</v>
      </c>
      <c r="S42">
        <f>D25/4-D22/4</f>
        <v>0.25</v>
      </c>
      <c r="T42">
        <f t="shared" si="6"/>
        <v>5.8831284194720748E-3</v>
      </c>
      <c r="V42">
        <f t="shared" si="7"/>
        <v>-8.2675578747502207</v>
      </c>
      <c r="W42">
        <f t="shared" si="8"/>
        <v>0.19468762539348286</v>
      </c>
      <c r="Y42" s="14" t="s">
        <v>96</v>
      </c>
      <c r="Z42" s="14"/>
      <c r="AA42" s="12">
        <f>ABS($X$17*100)</f>
        <v>215.29419269688793</v>
      </c>
      <c r="AB42" s="12">
        <f>$Y$17</f>
        <v>8.4263875278672035E-3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2.5125000000000002</v>
      </c>
      <c r="Q43">
        <f t="shared" si="5"/>
        <v>-2.3629809279354466</v>
      </c>
      <c r="R43">
        <f t="shared" si="5"/>
        <v>3.4573927677055897E-3</v>
      </c>
      <c r="S43">
        <f>D28/4-D25/4</f>
        <v>0.27499999999999991</v>
      </c>
      <c r="T43">
        <f t="shared" si="6"/>
        <v>5.8831284194720748E-3</v>
      </c>
      <c r="V43">
        <f t="shared" si="7"/>
        <v>-8.5926579197652622</v>
      </c>
      <c r="W43">
        <f t="shared" si="8"/>
        <v>0.18425382956743497</v>
      </c>
      <c r="Y43" s="14" t="s">
        <v>97</v>
      </c>
      <c r="Z43" s="14"/>
      <c r="AA43" s="12">
        <f>ABS($W$31)</f>
        <v>0.10324074072222228</v>
      </c>
      <c r="AB43" s="12">
        <f>$X$31</f>
        <v>1.9610428064906916E-3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 t="shared" si="5"/>
        <v>-2.3750245789043438</v>
      </c>
      <c r="R44">
        <f t="shared" si="5"/>
        <v>6.9525571114493721E-3</v>
      </c>
      <c r="S44">
        <f>D31/4-D28/4</f>
        <v>0.25000000000000022</v>
      </c>
      <c r="T44">
        <f t="shared" si="6"/>
        <v>5.8831284194720748E-3</v>
      </c>
      <c r="V44">
        <f t="shared" si="7"/>
        <v>-9.5000983156173664</v>
      </c>
      <c r="W44">
        <f t="shared" si="8"/>
        <v>0.22528430053888546</v>
      </c>
      <c r="Y44" s="14" t="s">
        <v>98</v>
      </c>
      <c r="Z44" s="14"/>
      <c r="AA44" s="12">
        <f>ABS($W$32)</f>
        <v>0.14947916668749994</v>
      </c>
      <c r="AB44" s="12">
        <f>$X$32</f>
        <v>2.0799999999999998E-3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 t="shared" si="5"/>
        <v>-2.2901005836850876</v>
      </c>
      <c r="R45">
        <f t="shared" si="5"/>
        <v>1.0584197751832915E-2</v>
      </c>
      <c r="S45">
        <f>D34/4-D31/4</f>
        <v>0.25416666649999975</v>
      </c>
      <c r="T45">
        <f t="shared" si="6"/>
        <v>5.8831284194720748E-3</v>
      </c>
      <c r="V45">
        <f t="shared" si="7"/>
        <v>-9.010231810570998</v>
      </c>
      <c r="W45">
        <f t="shared" si="8"/>
        <v>0.2126742262908097</v>
      </c>
      <c r="Y45" s="14" t="s">
        <v>99</v>
      </c>
      <c r="Z45" s="14"/>
      <c r="AA45" s="5">
        <f>ABS($S$31)</f>
        <v>2.125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Y46" s="14" t="s">
        <v>100</v>
      </c>
      <c r="Z46" s="14"/>
      <c r="AA46" s="5">
        <f>ABS($S$32)</f>
        <v>4.2352941176470589</v>
      </c>
      <c r="AB46" s="5">
        <f>$T$32</f>
        <v>3.7079423148552913E-2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8.5156854418851928</v>
      </c>
      <c r="AB47" s="5">
        <f>$AB$38</f>
        <v>6.34030204794723E-2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2019-09-04T11:28:37Z</dcterms:modified>
</cp:coreProperties>
</file>