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BE188394-8C0D-4621-AABE-3EFBE0B2C13E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AB38" i="1" s="1"/>
  <c r="AB47" i="1" s="1"/>
  <c r="R38" i="1"/>
  <c r="Q38" i="1"/>
  <c r="W32" i="1"/>
  <c r="AA44" i="1" s="1"/>
  <c r="W31" i="1"/>
  <c r="AA43" i="1" s="1"/>
  <c r="T31" i="1"/>
  <c r="AB45" i="1" s="1"/>
  <c r="S31" i="1"/>
  <c r="S32" i="1" s="1"/>
  <c r="AA46" i="1" s="1"/>
  <c r="P28" i="1"/>
  <c r="X31" i="1" s="1"/>
  <c r="AB43" i="1" s="1"/>
  <c r="P30" i="1" l="1"/>
  <c r="X32" i="1" s="1"/>
  <c r="AB44" i="1" s="1"/>
  <c r="V38" i="1"/>
  <c r="AA38" i="1" s="1"/>
  <c r="AA47" i="1" s="1"/>
  <c r="AA45" i="1"/>
  <c r="T32" i="1"/>
  <c r="AB46" i="1" s="1"/>
  <c r="H13" i="1" l="1"/>
  <c r="K19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3" i="1"/>
  <c r="AI24" i="1" s="1"/>
  <c r="AI27" i="1" s="1"/>
  <c r="AI28" i="1" s="1"/>
  <c r="AI20" i="1"/>
  <c r="AH20" i="1"/>
  <c r="AB18" i="1"/>
  <c r="AB21" i="1" s="1"/>
  <c r="AB16" i="1"/>
  <c r="AA19" i="1"/>
  <c r="AA20" i="1" s="1"/>
  <c r="AH25" i="1" l="1"/>
  <c r="AI25" i="1" s="1"/>
  <c r="T19" i="1"/>
  <c r="T24" i="1"/>
  <c r="T17" i="1"/>
  <c r="T16" i="1"/>
  <c r="U16" i="1" s="1"/>
  <c r="T23" i="1"/>
  <c r="U23" i="1" s="1"/>
  <c r="T15" i="1"/>
  <c r="V15" i="1" s="1"/>
  <c r="T21" i="1"/>
  <c r="U21" i="1" s="1"/>
  <c r="T20" i="1"/>
  <c r="V20" i="1" s="1"/>
  <c r="T18" i="1"/>
  <c r="T22" i="1"/>
  <c r="AA25" i="1"/>
  <c r="L4" i="1"/>
  <c r="AB20" i="1"/>
  <c r="U15" i="1" l="1"/>
  <c r="U19" i="1"/>
  <c r="V19" i="1"/>
  <c r="V18" i="1"/>
  <c r="U18" i="1"/>
  <c r="W18" i="1" s="1"/>
  <c r="W15" i="1"/>
  <c r="V21" i="1"/>
  <c r="U20" i="1"/>
  <c r="W20" i="1" s="1"/>
  <c r="V23" i="1"/>
  <c r="U24" i="1"/>
  <c r="U17" i="1"/>
  <c r="W16" i="1" s="1"/>
  <c r="V17" i="1"/>
  <c r="U22" i="1"/>
  <c r="W22" i="1" s="1"/>
  <c r="V22" i="1"/>
  <c r="V16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X17" i="1" l="1"/>
  <c r="W23" i="1"/>
  <c r="W19" i="1"/>
  <c r="W17" i="1"/>
  <c r="W21" i="1"/>
  <c r="O17" i="1"/>
  <c r="O19" i="1"/>
  <c r="O11" i="1"/>
  <c r="O16" i="1"/>
  <c r="O12" i="1"/>
  <c r="O13" i="1"/>
  <c r="O14" i="1"/>
  <c r="O18" i="1"/>
  <c r="O15" i="1"/>
  <c r="Y17" i="1" l="1"/>
  <c r="Q13" i="1"/>
  <c r="Q15" i="1"/>
  <c r="Q17" i="1"/>
  <c r="Q19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9" i="1"/>
  <c r="R16" i="1"/>
  <c r="R13" i="1"/>
  <c r="U11" i="1" l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<sst xmlns="http://schemas.openxmlformats.org/spreadsheetml/2006/main" count="160" uniqueCount="101">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</sst>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O50" sqref="O47:W50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22.414792009999999</v>
      </c>
      <c r="M3">
        <v>0.01</v>
      </c>
      <c r="N3" t="s">
        <v>38</v>
      </c>
    </row>
    <row r="4" spans="1:35" x14ac:dyDescent="0.25">
      <c r="D4">
        <v>0</v>
      </c>
      <c r="E4">
        <v>11.205303560000001</v>
      </c>
      <c r="F4">
        <v>0.46651280309999998</v>
      </c>
      <c r="H4" s="11" t="s">
        <v>7</v>
      </c>
      <c r="I4" s="11"/>
      <c r="J4" s="11"/>
      <c r="K4" s="11"/>
      <c r="L4">
        <f>AA20</f>
        <v>11.324389901472303</v>
      </c>
      <c r="M4">
        <f>AB20</f>
        <v>0.10196829158180017</v>
      </c>
      <c r="P4" t="s">
        <v>13</v>
      </c>
    </row>
    <row r="5" spans="1:35" x14ac:dyDescent="0.25">
      <c r="D5">
        <v>3.3333333329999999E-2</v>
      </c>
      <c r="E5">
        <v>-11.20948845</v>
      </c>
      <c r="F5">
        <v>0.45500819739999998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22.414792009999999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1.516666667</v>
      </c>
      <c r="E10">
        <v>-10.38245386</v>
      </c>
      <c r="F10">
        <v>0.51288442590000005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11.207396005</v>
      </c>
      <c r="AB10">
        <f>AB9</f>
        <v>0.01</v>
      </c>
      <c r="AE10" t="s">
        <v>65</v>
      </c>
      <c r="AH10">
        <f>L3</f>
        <v>22.414792009999999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1.6166666670000001</v>
      </c>
      <c r="E11">
        <v>-10.67820231</v>
      </c>
      <c r="F11">
        <v>0.51579129369999999</v>
      </c>
      <c r="G11" t="s">
        <v>57</v>
      </c>
      <c r="H11">
        <f>M3</f>
        <v>0.01</v>
      </c>
      <c r="K11">
        <f>ABS(E11-E14)</f>
        <v>1.9650956349999991</v>
      </c>
      <c r="L11">
        <f>SQRT((H11^2)+(H11^2))</f>
        <v>1.4142135623730951E-2</v>
      </c>
      <c r="N11">
        <f>($L$4-$L$5)*(E11/$L$4)</f>
        <v>-10.103009874401051</v>
      </c>
      <c r="O11">
        <f>SQRT(((E11/$L$4)*$M$4)^2+((E11/$L$4)*$M$5)^2+(($L$4-$L$5)*$H$11)^2+(((($L$5-$L$4)*E11)/($L$4^2))*$M$4)^2)</f>
        <v>0.1702946117511081</v>
      </c>
      <c r="Q11">
        <f>N11-N12</f>
        <v>-1.8592437217596984</v>
      </c>
      <c r="R11">
        <f>SQRT((O11^2)+(O12^2))</f>
        <v>0.22835354017882728</v>
      </c>
      <c r="T11" s="5">
        <f>ABS(AVERAGE(Q11:Q20))</f>
        <v>2.1739411496444867</v>
      </c>
      <c r="U11" s="5">
        <f>SQRT(((R11^2)+(R12^2)+(R13^2)+(R14^2)+(R15^2)+(R16^2)+(R17^2)+(R18^2)+(R19^2)+(R20^2))/($H$13-1))</f>
        <v>0.18517839712343515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1.933333333</v>
      </c>
      <c r="E12">
        <v>-10.39356445</v>
      </c>
      <c r="F12">
        <v>0.52684020249999997</v>
      </c>
      <c r="G12" t="s">
        <v>58</v>
      </c>
      <c r="H12">
        <f>L6</f>
        <v>4.1599999999999996E-3</v>
      </c>
      <c r="K12">
        <f>ABS(E14-E17)</f>
        <v>2.0795972800000007</v>
      </c>
      <c r="L12" s="1"/>
      <c r="N12">
        <f>($L$4-$L$5)*(E14/$L$4)</f>
        <v>-8.2437661526413528</v>
      </c>
      <c r="O12">
        <f>SQRT(((E14/$L$4)*$M$4)^2+((E14/$L$4)*$M$5)^2+(($L$4-$L$5)*$H$11)^2+(((($L$5-$L$4)*E14)/($L$4^2))*$M$4)^2)</f>
        <v>0.15213508642237217</v>
      </c>
      <c r="Q12">
        <f t="shared" ref="Q12:Q19" si="0">N12-N13</f>
        <v>-1.967577616968522</v>
      </c>
      <c r="R12">
        <f t="shared" ref="R12:R19" si="1">SQRT((O12^2)+(O13^2))</f>
        <v>0.20343618314720369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2.4333333330000002</v>
      </c>
      <c r="E13">
        <v>-8.4903806339999992</v>
      </c>
      <c r="F13">
        <v>0.51718055490000003</v>
      </c>
      <c r="G13" t="s">
        <v>39</v>
      </c>
      <c r="H13" s="4">
        <f>C39</f>
        <v>10</v>
      </c>
      <c r="K13">
        <f>ABS(E17-E20)</f>
        <v>2.1429445419999995</v>
      </c>
      <c r="L13" s="1"/>
      <c r="N13">
        <f>($L$4-$L$5)*(E17/$L$4)</f>
        <v>-6.2761885356728309</v>
      </c>
      <c r="O13">
        <f>SQRT(((E17/$L$4)*$M$4)^2+((E17/$L$4)*$M$5)^2+(($L$4-$L$5)*$H$11)^2+(((($L$5-$L$4)*E17)/($L$4^2))*$M$4)^2)</f>
        <v>0.13505997220775648</v>
      </c>
      <c r="Q13">
        <f t="shared" si="0"/>
        <v>-2.0275126130401846</v>
      </c>
      <c r="R13">
        <f t="shared" si="1"/>
        <v>0.18116154440993795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2.516666667</v>
      </c>
      <c r="E14">
        <v>-8.7131066750000006</v>
      </c>
      <c r="F14">
        <v>0.51268496480000003</v>
      </c>
      <c r="K14">
        <f>ABS(E20-E23)</f>
        <v>2.2058450130000002</v>
      </c>
      <c r="L14" s="1"/>
      <c r="N14">
        <f>($L$4-$L$5)*(E20/$L$4)</f>
        <v>-4.2486759226326463</v>
      </c>
      <c r="O14">
        <f>SQRT(((E20/$L$4)*$M$4)^2+((E20/$L$4)*$M$5)^2+(($L$4-$L$5)*$H$11)^2+(((($L$5-$L$4)*E20)/($L$4^2))*$M$4)^2)</f>
        <v>0.12074066870874106</v>
      </c>
      <c r="Q14">
        <f t="shared" si="0"/>
        <v>-2.0870248849721702</v>
      </c>
      <c r="R14">
        <f t="shared" si="1"/>
        <v>0.16389081275979472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1.2073960049999997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2.8333333330000001</v>
      </c>
      <c r="E15">
        <v>-8.5240925080000007</v>
      </c>
      <c r="F15">
        <v>0.5345418045</v>
      </c>
      <c r="K15">
        <f>ABS(E26-E23)</f>
        <v>2.1053795771000003</v>
      </c>
      <c r="L15" s="1"/>
      <c r="N15">
        <f>($L$4-$L$5)*(E23/$L$4)</f>
        <v>-2.1616510376604761</v>
      </c>
      <c r="O15">
        <f>SQRT(((E23/$L$4)*$M$4)^2+((E23/$L$4)*$M$5)^2+(($L$4-$L$5)*$H$11)^2+(((($L$5-$L$4)*E23)/($L$4^2))*$M$4)^2)</f>
        <v>0.1108236862174875</v>
      </c>
      <c r="Q15">
        <f t="shared" si="0"/>
        <v>-1.9919711239113629</v>
      </c>
      <c r="R15">
        <f t="shared" si="1"/>
        <v>0.15416434912400254</v>
      </c>
      <c r="T15">
        <f>E11*$AH$28</f>
        <v>-9.7915329752172671</v>
      </c>
      <c r="U15">
        <f>(SQRT(($M$3/E11)^2+($AI$28/$AH$28^2)))/100*T15</f>
        <v>-1.1508577106574854E-2</v>
      </c>
      <c r="V15">
        <f>T15-T16</f>
        <v>-1.8019230345110406</v>
      </c>
      <c r="W15">
        <f>SQRT(U15^2+U16^2)</f>
        <v>1.4853781177195361E-2</v>
      </c>
      <c r="Z15" t="s">
        <v>26</v>
      </c>
      <c r="AA15">
        <f>AA14/AA13</f>
        <v>0.9896688565573768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3.4333333330000002</v>
      </c>
      <c r="E16">
        <v>-6.3692089210000002</v>
      </c>
      <c r="F16">
        <v>0.52939052740000003</v>
      </c>
      <c r="K16">
        <f>ABS(E29-E26)</f>
        <v>2.3245876199</v>
      </c>
      <c r="L16" s="1"/>
      <c r="N16">
        <f>($L$4-$L$5)*(E26/$L$4)</f>
        <v>-0.16967991374911309</v>
      </c>
      <c r="O16">
        <f>SQRT(((E26/$L$4)*$M$4)^2+((E26/$L$4)*$M$5)^2+(($L$4-$L$5)*$H$11)^2+(((($L$5-$L$4)*E26)/($L$4^2))*$M$4)^2)</f>
        <v>0.10716695905919515</v>
      </c>
      <c r="Q16">
        <f t="shared" si="0"/>
        <v>-2.1993712982724092</v>
      </c>
      <c r="R16">
        <f t="shared" si="1"/>
        <v>0.15385613100830284</v>
      </c>
      <c r="T16">
        <f>E14*$AH$28</f>
        <v>-7.9896099407062264</v>
      </c>
      <c r="U16">
        <f>(SQRT(($M$3/E14)^2+($AI$28/$AH$28^2)))/100*T16</f>
        <v>-9.3908182945909666E-3</v>
      </c>
      <c r="V16">
        <f t="shared" ref="V16:V23" si="2">T16-T17</f>
        <v>-1.9069169838843543</v>
      </c>
      <c r="W16">
        <f t="shared" ref="W16:W23" si="3">SQRT(U16^2+U17^2)</f>
        <v>1.1802792136853328E-2</v>
      </c>
      <c r="X16" s="6" t="s">
        <v>83</v>
      </c>
      <c r="Y16" s="6" t="s">
        <v>84</v>
      </c>
      <c r="Z16" t="s">
        <v>27</v>
      </c>
      <c r="AA16">
        <f>ATAN(AA14/AA13)</f>
        <v>0.78020581665881106</v>
      </c>
      <c r="AB16">
        <f>(ABS(1/(1+AA15)))*AB15</f>
        <v>4.1196409565648941E-3</v>
      </c>
      <c r="AG16" t="s">
        <v>69</v>
      </c>
      <c r="AH16">
        <f>AH10/2</f>
        <v>11.207396005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3.516666667</v>
      </c>
      <c r="E17">
        <v>-6.6335093949999999</v>
      </c>
      <c r="F17">
        <v>0.54019560440000003</v>
      </c>
      <c r="K17">
        <f>ABS(E32-E29)</f>
        <v>2.5472689809999998</v>
      </c>
      <c r="L17" s="1"/>
      <c r="N17">
        <f>($L$4-$L$5)*(E29/$L$4)</f>
        <v>2.029691384523296</v>
      </c>
      <c r="O17">
        <f>SQRT(((E29/$L$4)*$M$4)^2+((E29/$L$4)*$M$5)^2+(($L$4-$L$5)*$H$11)^2+(((($L$5-$L$4)*E29)/($L$4^2))*$M$4)^2)</f>
        <v>0.11039452855485563</v>
      </c>
      <c r="Q17">
        <f t="shared" si="0"/>
        <v>-2.4100576970430621</v>
      </c>
      <c r="R17">
        <f t="shared" si="1"/>
        <v>0.16446951450574687</v>
      </c>
      <c r="T17">
        <f>E17*$AH$28</f>
        <v>-6.0826929568218722</v>
      </c>
      <c r="U17">
        <f>(SQRT(($M$3/E17)^2+($AI$28/$AH$28^2)))/100*T17</f>
        <v>-7.1497156575448771E-3</v>
      </c>
      <c r="V17">
        <f t="shared" si="2"/>
        <v>-1.9650041774732827</v>
      </c>
      <c r="W17">
        <f t="shared" si="3"/>
        <v>8.634158932774352E-3</v>
      </c>
      <c r="X17" s="5">
        <f>ABS(AVERAGE(V15:V24))</f>
        <v>2.1069183062822319</v>
      </c>
      <c r="Y17" s="5">
        <f>SQRT(((W15^2)+(W16^2)+(W17^2)+(W18^2)+(W19^2)+(W20^2)+(W21^2)+(W22^2)+(W23^2)+(W24^2))/($H$13-1))</f>
        <v>9.2559270416086303E-3</v>
      </c>
      <c r="Z17" t="s">
        <v>28</v>
      </c>
      <c r="AA17">
        <f>SQRT((AA14^2)+(AA13^2))</f>
        <v>1.716451313871139</v>
      </c>
      <c r="AB17">
        <f>SQRT(((ABS(AA13*(AA13^2+AA14^2)))*AB13)^2+((ABS(AA14*(AA13^2+AA14^2)))*AB14)^2)</f>
        <v>3.5572362832139097E-2</v>
      </c>
      <c r="AG17" t="s">
        <v>70</v>
      </c>
      <c r="AH17">
        <f>(AH16)-AH15</f>
        <v>1.2073960049999997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3.8333333330000001</v>
      </c>
      <c r="E18">
        <v>-6.3753013110000003</v>
      </c>
      <c r="F18">
        <v>0.54509330570000003</v>
      </c>
      <c r="K18">
        <f>ABS(E35-E32)</f>
        <v>2.5786521980000003</v>
      </c>
      <c r="N18">
        <f>($L$4-$L$5)*(E32/$L$4)</f>
        <v>4.4397490815663581</v>
      </c>
      <c r="O18">
        <f>SQRT(((E32/$L$4)*$M$4)^2+((E32/$L$4)*$M$5)^2+(($L$4-$L$5)*$H$11)^2+(((($L$5-$L$4)*E32)/($L$4^2))*$M$4)^2)</f>
        <v>0.12191500837430658</v>
      </c>
      <c r="Q18">
        <f t="shared" si="0"/>
        <v>-2.4397504245300237</v>
      </c>
      <c r="R18">
        <f t="shared" si="1"/>
        <v>0.1856524852610717</v>
      </c>
      <c r="T18">
        <f>E20*$AH$28</f>
        <v>-4.1176887793485895</v>
      </c>
      <c r="U18">
        <f>(SQRT(($M$3/E20)^2+($AI$28/$AH$28^2)))/100*T18</f>
        <v>-4.840482051682948E-3</v>
      </c>
      <c r="V18">
        <f t="shared" si="2"/>
        <v>-2.0226816795539873</v>
      </c>
      <c r="W18">
        <f t="shared" si="3"/>
        <v>5.4315415111427807E-3</v>
      </c>
      <c r="Z18" t="s">
        <v>29</v>
      </c>
      <c r="AA18">
        <f>AA17/AA14</f>
        <v>1.4216142067416726</v>
      </c>
      <c r="AB18">
        <f>(((AB17/AA17)*100+(AB14/AA14)*100)/100)*AA18</f>
        <v>4.1236267714465265E-2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4.3666666669999996</v>
      </c>
      <c r="E19">
        <v>-4.216586972</v>
      </c>
      <c r="F19">
        <v>0.54984283060000005</v>
      </c>
      <c r="K19">
        <f>ABS(E38-E35)</f>
        <v>2.7300161140000005</v>
      </c>
      <c r="N19">
        <f>($L$4-$L$5)*(E35/$L$4)</f>
        <v>6.8794995060963817</v>
      </c>
      <c r="O19">
        <f>SQRT(((E35/$L$4)*$M$4)^2+((E35/$L$4)*$M$5)^2+(($L$4-$L$5)*$H$11)^2+(((($L$5-$L$4)*E35)/($L$4^2))*$M$4)^2)</f>
        <v>0.14001277090574701</v>
      </c>
      <c r="Q19">
        <f t="shared" si="0"/>
        <v>-2.5829609663029505</v>
      </c>
      <c r="R19">
        <f t="shared" si="1"/>
        <v>0.21552865974165974</v>
      </c>
      <c r="T19">
        <f>E23*$AH$28</f>
        <v>-2.0950070997946022</v>
      </c>
      <c r="U19">
        <f>(SQRT(($M$3/E23)^2+($AI$28/$AH$28^2)))/100*T19</f>
        <v>-2.4640163746619949E-3</v>
      </c>
      <c r="V19">
        <f t="shared" si="2"/>
        <v>-1.9305584363407362</v>
      </c>
      <c r="W19">
        <f t="shared" si="3"/>
        <v>2.4732857080704755E-3</v>
      </c>
      <c r="Z19" t="s">
        <v>30</v>
      </c>
      <c r="AA19">
        <f>1/AA15</f>
        <v>1.0104389901472304</v>
      </c>
      <c r="AB19">
        <f>AB15</f>
        <v>8.1967213114754103E-3</v>
      </c>
      <c r="AG19" t="s">
        <v>72</v>
      </c>
      <c r="AH19">
        <f>AH17/AH18</f>
        <v>0.50308166874999993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4.45</v>
      </c>
      <c r="E20">
        <v>-4.4905648530000004</v>
      </c>
      <c r="F20">
        <v>0.54476641319999997</v>
      </c>
      <c r="N20">
        <f>($L$4-$L$5)*(E38/$L$4)</f>
        <v>9.4624604723993322</v>
      </c>
      <c r="O20">
        <f>SQRT(((E38/$L$4)*$M$4)^2+((E38/$L$4)*$M$5)^2+(($L$4-$L$5)*$H$11)^2+(((($L$5-$L$4)*E38)/($L$4^2))*$M$4)^2)</f>
        <v>0.16385672751929031</v>
      </c>
      <c r="T20">
        <f>E26*$AH$28</f>
        <v>-0.16444866345386594</v>
      </c>
      <c r="U20">
        <f>(SQRT(($M$3/E26)^2+($AI$28/$AH$28^2)))/100*T20</f>
        <v>-2.1392872444632848E-4</v>
      </c>
      <c r="V20">
        <f t="shared" si="2"/>
        <v>-2.1315644406471894</v>
      </c>
      <c r="W20">
        <f t="shared" si="3"/>
        <v>2.3236822515271217E-3</v>
      </c>
      <c r="Z20" t="s">
        <v>31</v>
      </c>
      <c r="AA20">
        <f>AA10*AA19</f>
        <v>11.324389901472303</v>
      </c>
      <c r="AB20">
        <f>(((AB10/AA10)*100+(AB19/AA19)*100)/100)*AA20</f>
        <v>0.10196829158180017</v>
      </c>
      <c r="AG20" t="s">
        <v>73</v>
      </c>
      <c r="AH20">
        <f>ATAN(AH19)</f>
        <v>0.46610990382763917</v>
      </c>
      <c r="AI20">
        <f>(ABS(1/(1+AH19)))*AI19</f>
        <v>2.7720826840578598E-3</v>
      </c>
    </row>
    <row r="21" spans="2:35" x14ac:dyDescent="0.25">
      <c r="B21" s="9" t="s">
        <v>56</v>
      </c>
      <c r="C21">
        <v>4</v>
      </c>
      <c r="D21">
        <v>4.8333333329999997</v>
      </c>
      <c r="E21">
        <v>-4.2540849190000003</v>
      </c>
      <c r="F21">
        <v>0.55336082900000005</v>
      </c>
      <c r="T21">
        <f>E29*$AH$28</f>
        <v>1.9671157771933234</v>
      </c>
      <c r="U21">
        <f>(SQRT(($M$3/E29)^2+($AI$28/$AH$28^2)))/100*T21</f>
        <v>2.3138136716077465E-3</v>
      </c>
      <c r="V21">
        <f t="shared" si="2"/>
        <v>-2.3357553547053538</v>
      </c>
      <c r="W21">
        <f t="shared" si="3"/>
        <v>5.5621979220724345E-3</v>
      </c>
      <c r="Z21" t="s">
        <v>32</v>
      </c>
      <c r="AA21">
        <f>AA10*AA18</f>
        <v>15.932593381287866</v>
      </c>
      <c r="AB21">
        <f>(((AB10/AA10)*100+(AB18/AA18)*100)/100)*AA21</f>
        <v>0.47636732411162525</v>
      </c>
    </row>
    <row r="22" spans="2:35" x14ac:dyDescent="0.25">
      <c r="B22" s="8" t="s">
        <v>54</v>
      </c>
      <c r="C22">
        <v>5</v>
      </c>
      <c r="D22">
        <v>5.35</v>
      </c>
      <c r="E22">
        <v>-2.0126908440000002</v>
      </c>
      <c r="F22">
        <v>0.56890473669999997</v>
      </c>
      <c r="T22">
        <f>E32*$AH$28</f>
        <v>4.3028711318986774</v>
      </c>
      <c r="U22">
        <f>(SQRT(($M$3/E32)^2+($AI$28/$AH$28^2)))/100*T22</f>
        <v>5.0580937137807156E-3</v>
      </c>
      <c r="V22">
        <f t="shared" si="2"/>
        <v>-2.3645326521570178</v>
      </c>
      <c r="W22">
        <f t="shared" si="3"/>
        <v>9.3274394299922309E-3</v>
      </c>
      <c r="AE22">
        <v>2</v>
      </c>
      <c r="AG22" t="s">
        <v>74</v>
      </c>
      <c r="AH22">
        <f>AH18/AH17</f>
        <v>1.9877488330765187</v>
      </c>
      <c r="AI22">
        <f>SQRT((AI17*(AH18/(AH17^2)))^2)</f>
        <v>1.6463105930821093E-2</v>
      </c>
    </row>
    <row r="23" spans="2:35" x14ac:dyDescent="0.25">
      <c r="B23" s="5" t="s">
        <v>55</v>
      </c>
      <c r="C23">
        <v>5</v>
      </c>
      <c r="D23">
        <v>5.4333333330000002</v>
      </c>
      <c r="E23">
        <v>-2.2847198400000002</v>
      </c>
      <c r="F23">
        <v>0.56582188339999995</v>
      </c>
      <c r="T23">
        <f>E35*$AH$28</f>
        <v>6.6674037840556952</v>
      </c>
      <c r="U23">
        <f>(SQRT(($M$3/E35)^2+($AI$28/$AH$28^2)))/100*T23</f>
        <v>7.8368880496524768E-3</v>
      </c>
      <c r="V23">
        <f t="shared" si="2"/>
        <v>-2.5033279972671263</v>
      </c>
      <c r="W23">
        <f t="shared" si="3"/>
        <v>1.3326769826274646E-2</v>
      </c>
      <c r="AA23" t="s">
        <v>11</v>
      </c>
      <c r="AB23" t="s">
        <v>4</v>
      </c>
      <c r="AG23" t="s">
        <v>31</v>
      </c>
      <c r="AH23">
        <f>AH22*AH16</f>
        <v>22.277488330765188</v>
      </c>
      <c r="AI23">
        <f>((SQRT((((AI19/AH19)*100)^2)+(((AI16/AH16)*100)^2)))/100)*AH23</f>
        <v>0.18557618029850709</v>
      </c>
    </row>
    <row r="24" spans="2:35" x14ac:dyDescent="0.25">
      <c r="B24" s="9" t="s">
        <v>56</v>
      </c>
      <c r="C24">
        <v>5</v>
      </c>
      <c r="D24">
        <v>5.7166666670000001</v>
      </c>
      <c r="E24">
        <v>-2.0540865610000001</v>
      </c>
      <c r="F24">
        <v>0.56843560689999995</v>
      </c>
      <c r="T24">
        <f>E38*$AH$28</f>
        <v>9.1707317813228215</v>
      </c>
      <c r="U24">
        <f>(SQRT(($M$3/E38)^2+($AI$28/$AH$28^2)))/100*T24</f>
        <v>1.0778960047227124E-2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21.677488330765186</v>
      </c>
      <c r="AI24">
        <f>AI23</f>
        <v>0.18557618029850709</v>
      </c>
    </row>
    <row r="25" spans="2:35" x14ac:dyDescent="0.25">
      <c r="B25" s="8" t="s">
        <v>54</v>
      </c>
      <c r="C25">
        <v>6</v>
      </c>
      <c r="D25">
        <v>6.266666667</v>
      </c>
      <c r="E25">
        <v>7.9046537089999994E-2</v>
      </c>
      <c r="F25">
        <v>0.56895226889999995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10.714389901472304</v>
      </c>
      <c r="AB25">
        <f>SQRT((AB20^2)+(AB24^2))</f>
        <v>0.10196829158180017</v>
      </c>
      <c r="AG25" t="s">
        <v>76</v>
      </c>
      <c r="AH25">
        <f>AH22*AH24</f>
        <v>43.089402133508351</v>
      </c>
      <c r="AI25">
        <f>((SQRT((((AI22/AH22)*100)^2)+(((AI24/AH24)*100)^2)))/100)*AH25</f>
        <v>0.51325828188747202</v>
      </c>
    </row>
    <row r="26" spans="2:35" x14ac:dyDescent="0.25">
      <c r="B26" s="5" t="s">
        <v>55</v>
      </c>
      <c r="C26">
        <v>6</v>
      </c>
      <c r="D26">
        <v>6.3666666669999996</v>
      </c>
      <c r="E26">
        <v>-0.17934026289999999</v>
      </c>
      <c r="F26">
        <v>0.57982436439999996</v>
      </c>
      <c r="J26">
        <f>D10/4</f>
        <v>0.37916666674999999</v>
      </c>
      <c r="K26">
        <f>J26-J27</f>
        <v>-0.1041666665</v>
      </c>
      <c r="M26">
        <v>1</v>
      </c>
      <c r="N26">
        <f>ABS(K26)</f>
        <v>0.1041666665</v>
      </c>
      <c r="O26">
        <f>ABS(K27)</f>
        <v>0.12500000000000006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6.6666666670000003</v>
      </c>
      <c r="E27">
        <v>5.138237406E-2</v>
      </c>
      <c r="F27">
        <v>0.57455318950000001</v>
      </c>
      <c r="J27">
        <f>D12/4</f>
        <v>0.48333333325</v>
      </c>
      <c r="K27">
        <f t="shared" ref="K27:K44" si="4">J27-J28</f>
        <v>-0.12500000000000006</v>
      </c>
      <c r="M27">
        <v>2</v>
      </c>
      <c r="N27">
        <f>ABS(K28)</f>
        <v>9.9999999999999978E-2</v>
      </c>
      <c r="O27">
        <f>ABS(K29)</f>
        <v>0.15000000000000002</v>
      </c>
      <c r="P27" t="s">
        <v>85</v>
      </c>
      <c r="AE27">
        <v>3</v>
      </c>
      <c r="AG27" t="s">
        <v>77</v>
      </c>
      <c r="AH27">
        <f>AH24-((3/2)*AH9)</f>
        <v>19.877488330765186</v>
      </c>
      <c r="AI27">
        <f>AI24</f>
        <v>0.18557618029850709</v>
      </c>
    </row>
    <row r="28" spans="2:35" x14ac:dyDescent="0.25">
      <c r="B28" s="8" t="s">
        <v>54</v>
      </c>
      <c r="C28">
        <v>7</v>
      </c>
      <c r="D28">
        <v>7.25</v>
      </c>
      <c r="E28">
        <v>2.3600884990000002</v>
      </c>
      <c r="F28">
        <v>0.56523072090000004</v>
      </c>
      <c r="J28">
        <f>D13/4</f>
        <v>0.60833333325000005</v>
      </c>
      <c r="K28">
        <f t="shared" si="4"/>
        <v>-9.9999999999999978E-2</v>
      </c>
      <c r="M28">
        <v>3</v>
      </c>
      <c r="N28">
        <f>ABS(K30)</f>
        <v>9.9999999999999978E-2</v>
      </c>
      <c r="O28">
        <f>ABS(K31)</f>
        <v>0.13333333349999987</v>
      </c>
      <c r="P28">
        <f>H13</f>
        <v>10</v>
      </c>
      <c r="AG28" t="s">
        <v>78</v>
      </c>
      <c r="AH28">
        <f>AH27/AH24</f>
        <v>0.91696454992687504</v>
      </c>
      <c r="AI28">
        <f>SQRT((AI27/AH24)^2+((AH27*AI24/(AH24^2))^2))</f>
        <v>1.161500503983747E-2</v>
      </c>
    </row>
    <row r="29" spans="2:35" x14ac:dyDescent="0.25">
      <c r="B29" s="5" t="s">
        <v>55</v>
      </c>
      <c r="C29">
        <v>7</v>
      </c>
      <c r="D29">
        <v>7.3333333329999997</v>
      </c>
      <c r="E29">
        <v>2.1452473570000001</v>
      </c>
      <c r="F29">
        <v>0.56082448890000003</v>
      </c>
      <c r="J29">
        <f>D15/4</f>
        <v>0.70833333325000003</v>
      </c>
      <c r="K29">
        <f t="shared" si="4"/>
        <v>-0.15000000000000002</v>
      </c>
      <c r="M29">
        <v>4</v>
      </c>
      <c r="N29">
        <f>ABS(K32)</f>
        <v>0.11666666650000002</v>
      </c>
      <c r="O29">
        <f>ABS(K33)</f>
        <v>0.12916666674999999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7.65</v>
      </c>
      <c r="E30">
        <v>2.393576978</v>
      </c>
      <c r="F30">
        <v>0.56758171719999995</v>
      </c>
      <c r="J30">
        <f>D16/4</f>
        <v>0.85833333325000005</v>
      </c>
      <c r="K30">
        <f t="shared" si="4"/>
        <v>-9.9999999999999978E-2</v>
      </c>
      <c r="M30">
        <v>5</v>
      </c>
      <c r="N30">
        <f>ABS(K34)</f>
        <v>9.1666666750000125E-2</v>
      </c>
      <c r="O30">
        <f>ABS(K35)</f>
        <v>0.13749999999999996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8.2333333329999991</v>
      </c>
      <c r="E31">
        <v>4.9843022589999997</v>
      </c>
      <c r="F31">
        <v>0.54962645190000003</v>
      </c>
      <c r="J31">
        <f>D18/4</f>
        <v>0.95833333325000003</v>
      </c>
      <c r="K31">
        <f t="shared" si="4"/>
        <v>-0.13333333349999987</v>
      </c>
      <c r="M31">
        <v>6</v>
      </c>
      <c r="N31">
        <f>ABS(K36)</f>
        <v>0.10000000000000009</v>
      </c>
      <c r="O31">
        <f>ABS(K37)</f>
        <v>0.14583333324999992</v>
      </c>
      <c r="R31" s="6" t="s">
        <v>17</v>
      </c>
      <c r="S31" s="5">
        <f>SUM(N26:O36)</f>
        <v>2.3000000007500003</v>
      </c>
      <c r="T31" s="5">
        <f>SQRT((P26^2)*10)</f>
        <v>1.8604085572798249E-2</v>
      </c>
      <c r="V31" s="6" t="s">
        <v>14</v>
      </c>
      <c r="W31" s="5">
        <f>AVERAGE(N26:N36)</f>
        <v>0.10250000015000005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8.3333333330000006</v>
      </c>
      <c r="E32">
        <v>4.6925163379999999</v>
      </c>
      <c r="F32">
        <v>0.55026265259999996</v>
      </c>
      <c r="J32">
        <f>D19/4</f>
        <v>1.0916666667499999</v>
      </c>
      <c r="K32">
        <f t="shared" si="4"/>
        <v>-0.11666666650000002</v>
      </c>
      <c r="M32">
        <v>7</v>
      </c>
      <c r="N32">
        <f>ABS(K38)</f>
        <v>0.10000000000000009</v>
      </c>
      <c r="O32">
        <f>ABS(K39)</f>
        <v>0.1458333332499997</v>
      </c>
      <c r="R32" s="6" t="s">
        <v>19</v>
      </c>
      <c r="S32" s="5">
        <f>H13/S31</f>
        <v>4.3478260855387516</v>
      </c>
      <c r="T32" s="5">
        <f>(H13/(S31^2))*T31</f>
        <v>3.5168403706361331E-2</v>
      </c>
      <c r="V32" s="6" t="s">
        <v>16</v>
      </c>
      <c r="W32" s="5">
        <f>AVERAGE(O26:O35)</f>
        <v>0.14166666658333329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8.6333333329999995</v>
      </c>
      <c r="E33">
        <v>4.9743120980000004</v>
      </c>
      <c r="F33">
        <v>0.56134210200000001</v>
      </c>
      <c r="J33">
        <f>D21/4</f>
        <v>1.2083333332499999</v>
      </c>
      <c r="K33">
        <f t="shared" si="4"/>
        <v>-0.12916666674999999</v>
      </c>
      <c r="M33">
        <v>8</v>
      </c>
      <c r="N33">
        <f>ABS(K40)</f>
        <v>0.10000000000000009</v>
      </c>
      <c r="O33">
        <f>ABS(K41)</f>
        <v>0.16250000000000009</v>
      </c>
      <c r="P33" s="3"/>
      <c r="Q33" s="3"/>
    </row>
    <row r="34" spans="2:42" x14ac:dyDescent="0.25">
      <c r="B34" s="8" t="s">
        <v>54</v>
      </c>
      <c r="C34">
        <v>9</v>
      </c>
      <c r="D34">
        <v>9.2833333329999999</v>
      </c>
      <c r="E34">
        <v>7.5492675819999997</v>
      </c>
      <c r="F34">
        <v>0.5432081205</v>
      </c>
      <c r="J34">
        <f>D22/4</f>
        <v>1.3374999999999999</v>
      </c>
      <c r="K34">
        <f t="shared" si="4"/>
        <v>-9.1666666750000125E-2</v>
      </c>
      <c r="M34">
        <v>9</v>
      </c>
      <c r="N34">
        <f>ABS(K42)</f>
        <v>0.10416666674999986</v>
      </c>
      <c r="O34">
        <f>ABS(K43)</f>
        <v>0.14583333250000008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9.4</v>
      </c>
      <c r="E35">
        <v>7.2711685360000002</v>
      </c>
      <c r="F35">
        <v>0.55385682089999999</v>
      </c>
      <c r="J35">
        <f>D24/4</f>
        <v>1.42916666675</v>
      </c>
      <c r="K35">
        <f t="shared" si="4"/>
        <v>-0.13749999999999996</v>
      </c>
      <c r="M35">
        <v>10</v>
      </c>
      <c r="N35">
        <f>ABS(K44)</f>
        <v>0.1083333350000002</v>
      </c>
      <c r="P35" s="3"/>
      <c r="Q35" s="3"/>
    </row>
    <row r="36" spans="2:42" x14ac:dyDescent="0.25">
      <c r="B36" s="9" t="s">
        <v>56</v>
      </c>
      <c r="C36">
        <v>9</v>
      </c>
      <c r="D36">
        <v>9.6999999999999993</v>
      </c>
      <c r="E36">
        <v>7.517504594</v>
      </c>
      <c r="F36">
        <v>0.56256293430000004</v>
      </c>
      <c r="J36">
        <f>D25/4</f>
        <v>1.56666666675</v>
      </c>
      <c r="K36">
        <f t="shared" si="4"/>
        <v>-0.10000000000000009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10.28333333</v>
      </c>
      <c r="E37">
        <v>10.30942975</v>
      </c>
      <c r="F37">
        <v>0.54397883319999996</v>
      </c>
      <c r="J37">
        <f>D27/4</f>
        <v>1.6666666667500001</v>
      </c>
      <c r="K37">
        <f t="shared" si="4"/>
        <v>-0.14583333324999992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10.4</v>
      </c>
      <c r="E38">
        <v>10.001184650000001</v>
      </c>
      <c r="F38">
        <v>0.54312020630000002</v>
      </c>
      <c r="J38">
        <f>D28/4</f>
        <v>1.8125</v>
      </c>
      <c r="K38">
        <f t="shared" si="4"/>
        <v>-0.10000000000000009</v>
      </c>
      <c r="Q38">
        <f>V15</f>
        <v>-1.8019230345110406</v>
      </c>
      <c r="R38">
        <f t="shared" ref="Q38:R47" si="5">W15</f>
        <v>1.4853781177195361E-2</v>
      </c>
      <c r="S38">
        <f>D13/4-D10/4</f>
        <v>0.22916666650000006</v>
      </c>
      <c r="T38">
        <f>$P$26</f>
        <v>5.8831284194720748E-3</v>
      </c>
      <c r="V38">
        <f>Q38/S38</f>
        <v>-7.8629368835848563</v>
      </c>
      <c r="W38">
        <f>SQRT(((1/S38)*R38)^2+((Q38/(S38^2))*T38)^2)</f>
        <v>0.21200713383133021</v>
      </c>
      <c r="Y38" s="6" t="s">
        <v>94</v>
      </c>
      <c r="Z38" s="6"/>
      <c r="AA38" s="5">
        <f>AVERAGE(V38:V47)</f>
        <v>-8.6397075271485004</v>
      </c>
      <c r="AB38" s="13">
        <f>SQRT(SUM(W38^2+W39^2+W40^2+W41^2+W42^2+W43^2+W44^2+W45^2+W46^2+W47^2)/(H13^2))</f>
        <v>6.3854808906808572E-2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10.71666667</v>
      </c>
      <c r="E39">
        <v>10.332720650000001</v>
      </c>
      <c r="F39">
        <v>0.58112797729999999</v>
      </c>
      <c r="J39">
        <f>D30/4</f>
        <v>1.9125000000000001</v>
      </c>
      <c r="K39">
        <f t="shared" si="4"/>
        <v>-0.1458333332499997</v>
      </c>
      <c r="Q39">
        <f t="shared" si="5"/>
        <v>-1.9069169838843543</v>
      </c>
      <c r="R39">
        <f t="shared" si="5"/>
        <v>1.1802792136853328E-2</v>
      </c>
      <c r="S39">
        <f>D16/4-D13/4</f>
        <v>0.25</v>
      </c>
      <c r="T39">
        <f t="shared" ref="T39:T47" si="6">$P$26</f>
        <v>5.8831284194720748E-3</v>
      </c>
      <c r="V39">
        <f t="shared" ref="V39:V47" si="7">Q39/S39</f>
        <v>-7.6276679355374171</v>
      </c>
      <c r="W39">
        <f t="shared" ref="W39:W47" si="8">SQRT(((1/S39)*R39)^2+((Q39/(S39^2))*T39)^2)</f>
        <v>0.18560306637354215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2.0583333332499998</v>
      </c>
      <c r="K40">
        <f t="shared" si="4"/>
        <v>-0.10000000000000009</v>
      </c>
      <c r="Q40">
        <f t="shared" si="5"/>
        <v>-1.9650041774732827</v>
      </c>
      <c r="R40">
        <f t="shared" si="5"/>
        <v>8.634158932774352E-3</v>
      </c>
      <c r="S40">
        <f>D19/4-D16/4</f>
        <v>0.23333333349999985</v>
      </c>
      <c r="T40">
        <f t="shared" si="6"/>
        <v>5.8831284194720748E-3</v>
      </c>
      <c r="V40">
        <f t="shared" si="7"/>
        <v>-8.4214464688701831</v>
      </c>
      <c r="W40">
        <f t="shared" si="8"/>
        <v>0.21553356641852864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2.1583333332499999</v>
      </c>
      <c r="K41">
        <f t="shared" si="4"/>
        <v>-0.16250000000000009</v>
      </c>
      <c r="Q41">
        <f t="shared" si="5"/>
        <v>-2.0226816795539873</v>
      </c>
      <c r="R41">
        <f t="shared" si="5"/>
        <v>5.4315415111427807E-3</v>
      </c>
      <c r="S41">
        <f>D22/4-D19/4</f>
        <v>0.24583333325000001</v>
      </c>
      <c r="T41">
        <f t="shared" si="6"/>
        <v>5.8831284194720748E-3</v>
      </c>
      <c r="V41">
        <f t="shared" si="7"/>
        <v>-8.2278576823307468</v>
      </c>
      <c r="W41">
        <f t="shared" si="8"/>
        <v>0.19813962423911527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2.32083333325</v>
      </c>
      <c r="K42">
        <f t="shared" si="4"/>
        <v>-0.10416666674999986</v>
      </c>
      <c r="Q42">
        <f t="shared" si="5"/>
        <v>-1.9305584363407362</v>
      </c>
      <c r="R42">
        <f t="shared" si="5"/>
        <v>2.4732857080704755E-3</v>
      </c>
      <c r="S42">
        <f>D25/4-D22/4</f>
        <v>0.22916666675000008</v>
      </c>
      <c r="T42">
        <f t="shared" si="6"/>
        <v>5.8831284194720748E-3</v>
      </c>
      <c r="V42">
        <f t="shared" si="7"/>
        <v>-8.4242549918780263</v>
      </c>
      <c r="W42">
        <f t="shared" si="8"/>
        <v>0.21653519502314258</v>
      </c>
      <c r="Y42" s="14" t="s">
        <v>96</v>
      </c>
      <c r="Z42" s="14"/>
      <c r="AA42" s="12">
        <f>ABS($X$17*100)</f>
        <v>210.69183062822319</v>
      </c>
      <c r="AB42" s="12">
        <f>$Y$17</f>
        <v>9.2559270416086303E-3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2.4249999999999998</v>
      </c>
      <c r="K43">
        <f t="shared" si="4"/>
        <v>-0.14583333250000008</v>
      </c>
      <c r="Q43">
        <f t="shared" si="5"/>
        <v>-2.1315644406471894</v>
      </c>
      <c r="R43">
        <f t="shared" si="5"/>
        <v>2.3236822515271217E-3</v>
      </c>
      <c r="S43">
        <f>D28/4-D25/4</f>
        <v>0.24583333325000001</v>
      </c>
      <c r="T43">
        <f t="shared" si="6"/>
        <v>5.8831284194720748E-3</v>
      </c>
      <c r="V43">
        <f t="shared" si="7"/>
        <v>-8.6707706089617087</v>
      </c>
      <c r="W43">
        <f t="shared" si="8"/>
        <v>0.20771859321013325</v>
      </c>
      <c r="Y43" s="14" t="s">
        <v>97</v>
      </c>
      <c r="Z43" s="14"/>
      <c r="AA43" s="12">
        <f>ABS($W$31)</f>
        <v>0.10250000015000005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2.5708333324999999</v>
      </c>
      <c r="K44">
        <f t="shared" si="4"/>
        <v>-0.1083333350000002</v>
      </c>
      <c r="Q44">
        <f t="shared" si="5"/>
        <v>-2.3357553547053538</v>
      </c>
      <c r="R44">
        <f t="shared" si="5"/>
        <v>5.5621979220724345E-3</v>
      </c>
      <c r="S44">
        <f>D31/4-D28/4</f>
        <v>0.24583333324999979</v>
      </c>
      <c r="T44">
        <f t="shared" si="6"/>
        <v>5.8831284194720748E-3</v>
      </c>
      <c r="V44">
        <f t="shared" si="7"/>
        <v>-9.5013777172764904</v>
      </c>
      <c r="W44">
        <f t="shared" si="8"/>
        <v>0.22850392312726822</v>
      </c>
      <c r="Y44" s="14" t="s">
        <v>98</v>
      </c>
      <c r="Z44" s="14"/>
      <c r="AA44" s="12">
        <f>ABS($W$32)</f>
        <v>0.14166666658333329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2.6791666675000001</v>
      </c>
      <c r="Q45">
        <f t="shared" si="5"/>
        <v>-2.3645326521570178</v>
      </c>
      <c r="R45">
        <f t="shared" si="5"/>
        <v>9.3274394299922309E-3</v>
      </c>
      <c r="S45">
        <f>D34/4-D31/4</f>
        <v>0.26250000000000018</v>
      </c>
      <c r="T45">
        <f t="shared" si="6"/>
        <v>5.8831284194720748E-3</v>
      </c>
      <c r="V45">
        <f t="shared" si="7"/>
        <v>-9.0077434367886333</v>
      </c>
      <c r="W45">
        <f t="shared" si="8"/>
        <v>0.20498405048803364</v>
      </c>
      <c r="Y45" s="14" t="s">
        <v>99</v>
      </c>
      <c r="Z45" s="14"/>
      <c r="AA45" s="5">
        <f>ABS($S$31)</f>
        <v>2.3000000007500003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-2.5033279972671263</v>
      </c>
      <c r="R46">
        <f t="shared" si="5"/>
        <v>1.3326769826274646E-2</v>
      </c>
      <c r="S46">
        <f>D37/4-D34/4</f>
        <v>0.24999999924999994</v>
      </c>
      <c r="T46">
        <f t="shared" si="6"/>
        <v>5.8831284194720748E-3</v>
      </c>
      <c r="V46">
        <f t="shared" si="7"/>
        <v>-10.013312019108444</v>
      </c>
      <c r="W46">
        <f t="shared" si="8"/>
        <v>0.24159284255792504</v>
      </c>
      <c r="Y46" s="14" t="s">
        <v>100</v>
      </c>
      <c r="Z46" s="14"/>
      <c r="AA46" s="5">
        <f>ABS($S$32)</f>
        <v>4.3478260855387516</v>
      </c>
      <c r="AB46" s="5">
        <f>$T$32</f>
        <v>3.5168403706361331E-2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8.6397075271485004</v>
      </c>
      <c r="AB47" s="5">
        <f>$AB$38</f>
        <v>6.3854808906808572E-2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2019-09-04T11:28:33Z</dcterms:modified>
</cp:coreProperties>
</file>