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uesta Económica de Automati" sheetId="1" r:id="rId4"/>
    <sheet state="visible" name="costos de importacion" sheetId="2" r:id="rId5"/>
    <sheet state="visible" name="costos de instalacion" sheetId="3" r:id="rId6"/>
    <sheet state="visible" name="costo de ingenieria" sheetId="4" r:id="rId7"/>
    <sheet state="visible" name="costos de operacion" sheetId="5" r:id="rId8"/>
    <sheet state="visible" name="PropuestaEconómicadeDiseño-Auto" sheetId="6" r:id="rId9"/>
    <sheet state="visible" name="costo de nomina" sheetId="7" r:id="rId10"/>
    <sheet state="visible" name="a-costo de ingenieria" sheetId="8" r:id="rId11"/>
    <sheet state="visible" name="costo de instalacion" sheetId="9" r:id="rId12"/>
  </sheets>
  <definedNames/>
  <calcPr/>
  <extLst>
    <ext uri="GoogleSheetsCustomDataVersion2">
      <go:sheetsCustomData xmlns:go="http://customooxmlschemas.google.com/" r:id="rId13" roundtripDataChecksum="RoQCRERBw81/gA1DhXLUid9pkk6oknGQwrsAtMSkhZQ="/>
    </ext>
  </extLst>
</workbook>
</file>

<file path=xl/sharedStrings.xml><?xml version="1.0" encoding="utf-8"?>
<sst xmlns="http://schemas.openxmlformats.org/spreadsheetml/2006/main" count="222" uniqueCount="65">
  <si>
    <t>PropuestaEconómicade Costos Globales de una empresa media de baldosas.</t>
  </si>
  <si>
    <t>Item</t>
  </si>
  <si>
    <t>Costos Globales</t>
  </si>
  <si>
    <t>Costos Parciales</t>
  </si>
  <si>
    <t>Valor</t>
  </si>
  <si>
    <t>Unidad</t>
  </si>
  <si>
    <t>Observación</t>
  </si>
  <si>
    <t>Costo de importación</t>
  </si>
  <si>
    <t>Costos Directos</t>
  </si>
  <si>
    <t>COP</t>
  </si>
  <si>
    <t>Costos Indirectos</t>
  </si>
  <si>
    <t>Costos  parciales</t>
  </si>
  <si>
    <t>Costos extras Generales y Administrativos (20 %)</t>
  </si>
  <si>
    <t xml:space="preserve">Costos Totales </t>
  </si>
  <si>
    <t>Costo de Instalación</t>
  </si>
  <si>
    <t>Costo de ingeniería</t>
  </si>
  <si>
    <t>Costo de Operación</t>
  </si>
  <si>
    <t>TOTAL</t>
  </si>
  <si>
    <t>año</t>
  </si>
  <si>
    <t xml:space="preserve">flujo </t>
  </si>
  <si>
    <t>acumulado</t>
  </si>
  <si>
    <t>restante</t>
  </si>
  <si>
    <t>costos de maquinaria</t>
  </si>
  <si>
    <t>USD</t>
  </si>
  <si>
    <t>transporte maritimo</t>
  </si>
  <si>
    <t>transporte terrestre</t>
  </si>
  <si>
    <t>seguro de viaje maritimo</t>
  </si>
  <si>
    <t>seguros de viaje terrestre</t>
  </si>
  <si>
    <t>tramites aduaneros</t>
  </si>
  <si>
    <t>sobrecosto por retenciones en puerto</t>
  </si>
  <si>
    <t>Costo de instalación</t>
  </si>
  <si>
    <t>alquiler de maquinaria de descarga</t>
  </si>
  <si>
    <t>factura de autotiles</t>
  </si>
  <si>
    <t>adecuaciones locativas</t>
  </si>
  <si>
    <t>pausa en la operación normal de la planta</t>
  </si>
  <si>
    <t>mercadeo</t>
  </si>
  <si>
    <t>reorganización de el flujo de personal y de trabajo</t>
  </si>
  <si>
    <t>Costo de ingenieria</t>
  </si>
  <si>
    <t>reclutamiento de personal calificado</t>
  </si>
  <si>
    <t>actualización del cronograma y ejecucion de mantenimiento</t>
  </si>
  <si>
    <t>Costo de operación</t>
  </si>
  <si>
    <t>adquisicion de consumibles</t>
  </si>
  <si>
    <t>adquisicion de repuestos para almacen</t>
  </si>
  <si>
    <t>adquisicion de licencias de software</t>
  </si>
  <si>
    <t>adecuaciones locativas de redes existentes</t>
  </si>
  <si>
    <t>PropuestaEconómicade Costos Globales de autotiles.</t>
  </si>
  <si>
    <t>Costo de Nomina</t>
  </si>
  <si>
    <t>Costos Directos Totales</t>
  </si>
  <si>
    <t>Costos Indirectos Generales y Administrativos (20 %)</t>
  </si>
  <si>
    <t>Utilidad</t>
  </si>
  <si>
    <t>Subtotal</t>
  </si>
  <si>
    <t>Costo de nomina (4 meses)</t>
  </si>
  <si>
    <t>nomina de ingenieria</t>
  </si>
  <si>
    <t>nomina de ventas</t>
  </si>
  <si>
    <t>nomina de administrativos</t>
  </si>
  <si>
    <t>nomina de tecnicos instaladores</t>
  </si>
  <si>
    <t>bonificaciones</t>
  </si>
  <si>
    <t>viaticos</t>
  </si>
  <si>
    <t>horas extras</t>
  </si>
  <si>
    <t>herramientas de ingenieria</t>
  </si>
  <si>
    <t>retrasos de cronograma</t>
  </si>
  <si>
    <t>herramientas</t>
  </si>
  <si>
    <t>consumibles de herramientas</t>
  </si>
  <si>
    <t>otros consumibles</t>
  </si>
  <si>
    <t>pausa en la instalación por factores externos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</si>
</sst>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 $]#,##0"/>
    <numFmt numFmtId="165" formatCode="_-&quot;$&quot;\ * #,##0.00_-;\-&quot;$&quot;\ * #,##0.00_-;_-&quot;$&quot;\ * &quot;-&quot;??_-;_-@"/>
    <numFmt numFmtId="166" formatCode="[$$]#,##0.00"/>
  </numFmts>
  <fonts count="7">
    <font>
      <sz val="11.0"/>
      <color theme="1"/>
      <name val="Calibri"/>
      <scheme val="minor"/>
    </font>
    <font>
      <b/>
      <sz val="18.0"/>
      <color theme="1"/>
      <name val="Calibri"/>
    </font>
    <font/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&quot;aptos narrow&quot;"/>
    </font>
    <font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8EA9DB"/>
        <bgColor rgb="FF8EA9DB"/>
      </patternFill>
    </fill>
    <fill>
      <patternFill patternType="solid">
        <fgColor rgb="FFFFFF00"/>
        <bgColor rgb="FFFFFF00"/>
      </patternFill>
    </fill>
    <fill>
      <patternFill patternType="solid">
        <fgColor rgb="FF45B0E1"/>
        <bgColor rgb="FF45B0E1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theme="9"/>
        <bgColor theme="9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/>
    </xf>
    <xf borderId="5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readingOrder="0"/>
    </xf>
    <xf borderId="4" fillId="0" fontId="4" numFmtId="164" xfId="0" applyAlignment="1" applyBorder="1" applyFont="1" applyNumberFormat="1">
      <alignment readingOrder="0"/>
    </xf>
    <xf borderId="4" fillId="0" fontId="4" numFmtId="0" xfId="0" applyBorder="1" applyFont="1"/>
    <xf borderId="6" fillId="0" fontId="2" numFmtId="0" xfId="0" applyBorder="1" applyFont="1"/>
    <xf borderId="4" fillId="0" fontId="4" numFmtId="164" xfId="0" applyAlignment="1" applyBorder="1" applyFont="1" applyNumberFormat="1">
      <alignment readingOrder="0"/>
    </xf>
    <xf borderId="4" fillId="0" fontId="4" numFmtId="164" xfId="0" applyBorder="1" applyFont="1" applyNumberFormat="1"/>
    <xf borderId="7" fillId="0" fontId="2" numFmtId="0" xfId="0" applyBorder="1" applyFont="1"/>
    <xf borderId="4" fillId="4" fontId="4" numFmtId="0" xfId="0" applyAlignment="1" applyBorder="1" applyFill="1" applyFont="1">
      <alignment readingOrder="0"/>
    </xf>
    <xf borderId="4" fillId="4" fontId="4" numFmtId="164" xfId="0" applyBorder="1" applyFont="1" applyNumberFormat="1"/>
    <xf borderId="4" fillId="5" fontId="5" numFmtId="0" xfId="0" applyAlignment="1" applyBorder="1" applyFill="1" applyFont="1">
      <alignment vertical="bottom"/>
    </xf>
    <xf borderId="3" fillId="5" fontId="5" numFmtId="0" xfId="0" applyAlignment="1" applyBorder="1" applyFont="1">
      <alignment vertical="bottom"/>
    </xf>
    <xf borderId="7" fillId="0" fontId="5" numFmtId="0" xfId="0" applyAlignment="1" applyBorder="1" applyFont="1">
      <alignment horizontal="right" vertical="bottom"/>
    </xf>
    <xf borderId="8" fillId="0" fontId="5" numFmtId="165" xfId="0" applyAlignment="1" applyBorder="1" applyFont="1" applyNumberFormat="1">
      <alignment horizontal="right" vertical="bottom"/>
    </xf>
    <xf borderId="8" fillId="0" fontId="5" numFmtId="0" xfId="0" applyAlignment="1" applyBorder="1" applyFont="1">
      <alignment vertical="bottom"/>
    </xf>
    <xf borderId="5" fillId="2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left" readingOrder="0" vertical="center"/>
    </xf>
    <xf borderId="4" fillId="6" fontId="6" numFmtId="166" xfId="0" applyAlignment="1" applyBorder="1" applyFill="1" applyFont="1" applyNumberFormat="1">
      <alignment readingOrder="0" vertical="center"/>
    </xf>
    <xf borderId="4" fillId="0" fontId="4" numFmtId="166" xfId="0" applyAlignment="1" applyBorder="1" applyFont="1" applyNumberFormat="1">
      <alignment readingOrder="0"/>
    </xf>
    <xf borderId="4" fillId="0" fontId="4" numFmtId="0" xfId="0" applyAlignment="1" applyBorder="1" applyFont="1">
      <alignment readingOrder="0" shrinkToFit="0" wrapText="1"/>
    </xf>
    <xf borderId="4" fillId="4" fontId="4" numFmtId="0" xfId="0" applyBorder="1" applyFont="1"/>
    <xf borderId="4" fillId="4" fontId="4" numFmtId="166" xfId="0" applyBorder="1" applyFont="1" applyNumberFormat="1"/>
    <xf borderId="0" fillId="0" fontId="4" numFmtId="0" xfId="0" applyAlignment="1" applyFont="1">
      <alignment horizontal="center" readingOrder="0" vertical="center"/>
    </xf>
    <xf borderId="4" fillId="0" fontId="4" numFmtId="0" xfId="0" applyAlignment="1" applyBorder="1" applyFont="1">
      <alignment horizontal="left" readingOrder="0" vertical="center"/>
    </xf>
    <xf borderId="1" fillId="7" fontId="1" numFmtId="0" xfId="0" applyAlignment="1" applyBorder="1" applyFill="1" applyFont="1">
      <alignment horizontal="center" readingOrder="0" shrinkToFit="0" vertical="center" wrapText="1"/>
    </xf>
    <xf borderId="4" fillId="8" fontId="3" numFmtId="0" xfId="0" applyAlignment="1" applyBorder="1" applyFill="1" applyFont="1">
      <alignment horizontal="center" readingOrder="0"/>
    </xf>
    <xf borderId="4" fillId="0" fontId="4" numFmtId="0" xfId="0" applyAlignment="1" applyBorder="1" applyFont="1">
      <alignment horizontal="center" readingOrder="0" vertical="center"/>
    </xf>
    <xf borderId="4" fillId="4" fontId="4" numFmtId="0" xfId="0" applyAlignment="1" applyBorder="1" applyFont="1">
      <alignment horizontal="center" readingOrder="0" vertical="center"/>
    </xf>
    <xf borderId="5" fillId="9" fontId="4" numFmtId="0" xfId="0" applyAlignment="1" applyBorder="1" applyFill="1" applyFont="1">
      <alignment horizontal="center" readingOrder="0" vertical="center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0"/>
    <col customWidth="1" min="3" max="3" width="47.29"/>
    <col customWidth="1" min="4" max="4" width="21.0"/>
    <col customWidth="1" min="5" max="5" width="8.71"/>
    <col customWidth="1" min="6" max="6" width="12.14"/>
    <col customWidth="1" min="7" max="7" width="8.71"/>
    <col customWidth="1" min="8" max="8" width="23.57"/>
    <col customWidth="1" min="9" max="9" width="12.71"/>
    <col customWidth="1" min="10" max="10" width="17.86"/>
    <col customWidth="1" min="11" max="25" width="8.71"/>
  </cols>
  <sheetData>
    <row r="1" ht="34.5" customHeight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>
      <c r="A3" s="5">
        <v>1.0</v>
      </c>
      <c r="B3" s="5" t="s">
        <v>7</v>
      </c>
      <c r="C3" s="6" t="s">
        <v>8</v>
      </c>
      <c r="D3" s="7">
        <f>SUM('costos de importacion'!D1:D3)*4134</f>
        <v>1205474400</v>
      </c>
      <c r="E3" s="6" t="s">
        <v>9</v>
      </c>
      <c r="F3" s="8"/>
    </row>
    <row r="4">
      <c r="A4" s="9"/>
      <c r="B4" s="9"/>
      <c r="C4" s="6" t="s">
        <v>10</v>
      </c>
      <c r="D4" s="10">
        <f>SUM('costos de importacion'!D4:D7)*4134</f>
        <v>12402000</v>
      </c>
      <c r="E4" s="6" t="s">
        <v>9</v>
      </c>
      <c r="F4" s="8"/>
    </row>
    <row r="5">
      <c r="A5" s="9"/>
      <c r="B5" s="9"/>
      <c r="C5" s="6" t="s">
        <v>11</v>
      </c>
      <c r="D5" s="11">
        <f>SUM(D3:D4)</f>
        <v>1217876400</v>
      </c>
      <c r="E5" s="6" t="s">
        <v>9</v>
      </c>
      <c r="F5" s="8"/>
    </row>
    <row r="6">
      <c r="A6" s="9"/>
      <c r="B6" s="9"/>
      <c r="C6" s="6" t="s">
        <v>12</v>
      </c>
      <c r="D6" s="11">
        <f>D5*0.2</f>
        <v>243575280</v>
      </c>
      <c r="E6" s="6" t="s">
        <v>9</v>
      </c>
      <c r="F6" s="8"/>
    </row>
    <row r="7">
      <c r="A7" s="12"/>
      <c r="B7" s="12"/>
      <c r="C7" s="6" t="s">
        <v>13</v>
      </c>
      <c r="D7" s="11">
        <f>SUM(D5:D6)</f>
        <v>1461451680</v>
      </c>
      <c r="E7" s="6" t="s">
        <v>9</v>
      </c>
      <c r="F7" s="8"/>
    </row>
    <row r="8">
      <c r="A8" s="5">
        <v>2.0</v>
      </c>
      <c r="B8" s="5" t="s">
        <v>14</v>
      </c>
      <c r="C8" s="6" t="s">
        <v>8</v>
      </c>
      <c r="D8" s="11">
        <f>SUM('costos de instalacion'!D1:D2)</f>
        <v>710600000</v>
      </c>
      <c r="E8" s="6" t="s">
        <v>9</v>
      </c>
      <c r="F8" s="8"/>
    </row>
    <row r="9">
      <c r="A9" s="9"/>
      <c r="B9" s="9"/>
      <c r="C9" s="6" t="s">
        <v>10</v>
      </c>
      <c r="D9" s="10">
        <f>SUM('costos de instalacion'!D3:D6)</f>
        <v>68000000</v>
      </c>
      <c r="E9" s="6" t="s">
        <v>9</v>
      </c>
      <c r="F9" s="8"/>
    </row>
    <row r="10">
      <c r="A10" s="9"/>
      <c r="B10" s="9"/>
      <c r="C10" s="6" t="s">
        <v>11</v>
      </c>
      <c r="D10" s="11">
        <f>SUM(D8:D9)</f>
        <v>778600000</v>
      </c>
      <c r="E10" s="6" t="s">
        <v>9</v>
      </c>
      <c r="F10" s="8"/>
    </row>
    <row r="11">
      <c r="A11" s="9"/>
      <c r="B11" s="9"/>
      <c r="C11" s="6" t="s">
        <v>12</v>
      </c>
      <c r="D11" s="11">
        <f>D10*0.2</f>
        <v>155720000</v>
      </c>
      <c r="E11" s="6" t="s">
        <v>9</v>
      </c>
      <c r="F11" s="8"/>
    </row>
    <row r="12">
      <c r="A12" s="12"/>
      <c r="B12" s="12"/>
      <c r="C12" s="6" t="s">
        <v>13</v>
      </c>
      <c r="D12" s="11">
        <f>SUM(D10:D11)</f>
        <v>934320000</v>
      </c>
      <c r="E12" s="6" t="s">
        <v>9</v>
      </c>
      <c r="F12" s="8"/>
    </row>
    <row r="13">
      <c r="A13" s="5">
        <v>3.0</v>
      </c>
      <c r="B13" s="5" t="s">
        <v>15</v>
      </c>
      <c r="C13" s="6" t="s">
        <v>8</v>
      </c>
      <c r="D13" s="10">
        <f>SUM('costo de ingenieria'!D1)</f>
        <v>5000000</v>
      </c>
      <c r="E13" s="6" t="s">
        <v>9</v>
      </c>
      <c r="F13" s="8"/>
    </row>
    <row r="14">
      <c r="A14" s="9"/>
      <c r="B14" s="9"/>
      <c r="C14" s="6" t="s">
        <v>10</v>
      </c>
      <c r="D14" s="10">
        <f>SUM('costo de ingenieria'!D2:D5)</f>
        <v>8000000</v>
      </c>
      <c r="E14" s="6" t="s">
        <v>9</v>
      </c>
      <c r="F14" s="8"/>
    </row>
    <row r="15">
      <c r="A15" s="9"/>
      <c r="B15" s="9"/>
      <c r="C15" s="6" t="s">
        <v>11</v>
      </c>
      <c r="D15" s="11">
        <f>SUM(D13:D14)</f>
        <v>13000000</v>
      </c>
      <c r="E15" s="6" t="s">
        <v>9</v>
      </c>
      <c r="F15" s="8"/>
    </row>
    <row r="16">
      <c r="A16" s="9"/>
      <c r="B16" s="9"/>
      <c r="C16" s="6" t="s">
        <v>12</v>
      </c>
      <c r="D16" s="11">
        <f>D15*0.2</f>
        <v>2600000</v>
      </c>
      <c r="E16" s="6" t="s">
        <v>9</v>
      </c>
      <c r="F16" s="8"/>
    </row>
    <row r="17" ht="15.75" customHeight="1">
      <c r="A17" s="12"/>
      <c r="B17" s="12"/>
      <c r="C17" s="6" t="s">
        <v>13</v>
      </c>
      <c r="D17" s="11">
        <f>SUM(D15:D16)</f>
        <v>15600000</v>
      </c>
      <c r="E17" s="6" t="s">
        <v>9</v>
      </c>
      <c r="F17" s="8"/>
    </row>
    <row r="18" ht="15.75" customHeight="1">
      <c r="A18" s="5">
        <v>4.0</v>
      </c>
      <c r="B18" s="5" t="s">
        <v>16</v>
      </c>
      <c r="C18" s="6" t="s">
        <v>8</v>
      </c>
      <c r="D18" s="10">
        <f>SUM('costos de operacion'!D1:D3)</f>
        <v>14000000</v>
      </c>
      <c r="E18" s="6" t="s">
        <v>9</v>
      </c>
      <c r="F18" s="8"/>
    </row>
    <row r="19" ht="15.75" customHeight="1">
      <c r="A19" s="9"/>
      <c r="B19" s="9"/>
      <c r="C19" s="6" t="s">
        <v>10</v>
      </c>
      <c r="D19" s="10">
        <f>SUM('costos de operacion'!D4:D7)</f>
        <v>29000000</v>
      </c>
      <c r="E19" s="6" t="s">
        <v>9</v>
      </c>
      <c r="F19" s="8"/>
    </row>
    <row r="20" ht="15.75" customHeight="1">
      <c r="A20" s="9"/>
      <c r="B20" s="9"/>
      <c r="C20" s="6" t="s">
        <v>11</v>
      </c>
      <c r="D20" s="11">
        <f>SUM(D18:D19)</f>
        <v>43000000</v>
      </c>
      <c r="E20" s="6" t="s">
        <v>9</v>
      </c>
      <c r="F20" s="8"/>
    </row>
    <row r="21" ht="15.75" customHeight="1">
      <c r="A21" s="9"/>
      <c r="B21" s="9"/>
      <c r="C21" s="6" t="s">
        <v>12</v>
      </c>
      <c r="D21" s="11">
        <f>D20*0.2</f>
        <v>8600000</v>
      </c>
      <c r="E21" s="6" t="s">
        <v>9</v>
      </c>
      <c r="F21" s="8"/>
    </row>
    <row r="22" ht="15.75" customHeight="1">
      <c r="A22" s="12"/>
      <c r="B22" s="12"/>
      <c r="C22" s="6" t="s">
        <v>13</v>
      </c>
      <c r="D22" s="11">
        <f>SUM(D20:D21)</f>
        <v>51600000</v>
      </c>
      <c r="E22" s="6" t="s">
        <v>9</v>
      </c>
      <c r="F22" s="8"/>
    </row>
    <row r="23" ht="15.75" customHeight="1">
      <c r="A23" s="8"/>
      <c r="B23" s="8"/>
      <c r="C23" s="13" t="s">
        <v>17</v>
      </c>
      <c r="D23" s="14">
        <f>SUM(D7,D12,D17,D22)</f>
        <v>2462971680</v>
      </c>
      <c r="E23" s="13" t="s">
        <v>9</v>
      </c>
      <c r="F23" s="8"/>
    </row>
    <row r="24" ht="15.75" customHeight="1"/>
    <row r="25" ht="15.75" customHeight="1"/>
    <row r="26" ht="15.75" customHeight="1">
      <c r="G26" s="15" t="s">
        <v>18</v>
      </c>
      <c r="H26" s="16" t="s">
        <v>19</v>
      </c>
      <c r="I26" s="16" t="s">
        <v>20</v>
      </c>
      <c r="J26" s="16" t="s">
        <v>21</v>
      </c>
    </row>
    <row r="27" ht="15.75" customHeight="1">
      <c r="G27" s="17">
        <v>0.0</v>
      </c>
      <c r="H27" s="18">
        <f>-D23</f>
        <v>-2462971680</v>
      </c>
      <c r="I27" s="19"/>
      <c r="J27" s="19"/>
    </row>
    <row r="28" ht="15.75" customHeight="1">
      <c r="G28" s="17">
        <v>1.0</v>
      </c>
      <c r="H28" s="18">
        <f t="shared" ref="H28:H32" si="1">-$H$27*0.23</f>
        <v>566483486.4</v>
      </c>
      <c r="I28" s="18">
        <f>H28</f>
        <v>566483486.4</v>
      </c>
      <c r="J28" s="18">
        <f t="shared" ref="J28:J32" si="2">-$H$27-I28</f>
        <v>1896488194</v>
      </c>
    </row>
    <row r="29" ht="15.75" customHeight="1">
      <c r="G29" s="17">
        <v>2.0</v>
      </c>
      <c r="H29" s="18">
        <f t="shared" si="1"/>
        <v>566483486.4</v>
      </c>
      <c r="I29" s="18">
        <f t="shared" ref="I29:I32" si="3">I28+H29</f>
        <v>1132966973</v>
      </c>
      <c r="J29" s="18">
        <f t="shared" si="2"/>
        <v>1330004707</v>
      </c>
    </row>
    <row r="30" ht="15.75" customHeight="1">
      <c r="G30" s="17">
        <v>3.0</v>
      </c>
      <c r="H30" s="18">
        <f t="shared" si="1"/>
        <v>566483486.4</v>
      </c>
      <c r="I30" s="18">
        <f t="shared" si="3"/>
        <v>1699450459</v>
      </c>
      <c r="J30" s="18">
        <f t="shared" si="2"/>
        <v>763521220.8</v>
      </c>
    </row>
    <row r="31" ht="15.75" customHeight="1">
      <c r="G31" s="17">
        <v>4.0</v>
      </c>
      <c r="H31" s="18">
        <f t="shared" si="1"/>
        <v>566483486.4</v>
      </c>
      <c r="I31" s="18">
        <f t="shared" si="3"/>
        <v>2265933946</v>
      </c>
      <c r="J31" s="18">
        <f t="shared" si="2"/>
        <v>197037734.4</v>
      </c>
    </row>
    <row r="32" ht="15.75" customHeight="1">
      <c r="G32" s="17">
        <v>5.0</v>
      </c>
      <c r="H32" s="18">
        <f t="shared" si="1"/>
        <v>566483486.4</v>
      </c>
      <c r="I32" s="18">
        <f t="shared" si="3"/>
        <v>2832417432</v>
      </c>
      <c r="J32" s="18">
        <f t="shared" si="2"/>
        <v>-369445752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9">
    <mergeCell ref="A18:A22"/>
    <mergeCell ref="B18:B22"/>
    <mergeCell ref="A1:F1"/>
    <mergeCell ref="A3:A7"/>
    <mergeCell ref="B3:B7"/>
    <mergeCell ref="A8:A12"/>
    <mergeCell ref="B8:B12"/>
    <mergeCell ref="A13:A17"/>
    <mergeCell ref="B13:B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0.14"/>
    <col customWidth="1" min="3" max="3" width="23.71"/>
    <col customWidth="1" min="4" max="4" width="28.0"/>
    <col customWidth="1" min="5" max="5" width="19.14"/>
  </cols>
  <sheetData>
    <row r="1">
      <c r="A1" s="20" t="s">
        <v>7</v>
      </c>
      <c r="B1" s="21" t="s">
        <v>8</v>
      </c>
      <c r="C1" s="6" t="s">
        <v>22</v>
      </c>
      <c r="D1" s="22">
        <v>285600.0</v>
      </c>
      <c r="E1" s="6" t="s">
        <v>23</v>
      </c>
    </row>
    <row r="2">
      <c r="A2" s="9"/>
      <c r="B2" s="9"/>
      <c r="C2" s="6" t="s">
        <v>24</v>
      </c>
      <c r="D2" s="23">
        <v>3000.0</v>
      </c>
      <c r="E2" s="6" t="s">
        <v>23</v>
      </c>
    </row>
    <row r="3">
      <c r="A3" s="9"/>
      <c r="B3" s="12"/>
      <c r="C3" s="6" t="s">
        <v>25</v>
      </c>
      <c r="D3" s="23">
        <v>3000.0</v>
      </c>
      <c r="E3" s="6" t="s">
        <v>23</v>
      </c>
    </row>
    <row r="4">
      <c r="A4" s="9"/>
      <c r="B4" s="5" t="s">
        <v>10</v>
      </c>
      <c r="C4" s="6" t="s">
        <v>26</v>
      </c>
      <c r="D4" s="23">
        <v>1000.0</v>
      </c>
      <c r="E4" s="6" t="s">
        <v>23</v>
      </c>
    </row>
    <row r="5">
      <c r="A5" s="9"/>
      <c r="B5" s="9"/>
      <c r="C5" s="6" t="s">
        <v>27</v>
      </c>
      <c r="D5" s="23">
        <v>1000.0</v>
      </c>
      <c r="E5" s="6" t="s">
        <v>23</v>
      </c>
    </row>
    <row r="6">
      <c r="A6" s="9"/>
      <c r="B6" s="9"/>
      <c r="C6" s="6" t="s">
        <v>28</v>
      </c>
      <c r="D6" s="23">
        <v>500.0</v>
      </c>
      <c r="E6" s="6" t="s">
        <v>23</v>
      </c>
    </row>
    <row r="7" ht="30.75" customHeight="1">
      <c r="A7" s="12"/>
      <c r="B7" s="12"/>
      <c r="C7" s="24" t="s">
        <v>29</v>
      </c>
      <c r="D7" s="23">
        <v>500.0</v>
      </c>
      <c r="E7" s="6" t="s">
        <v>23</v>
      </c>
    </row>
    <row r="8">
      <c r="A8" s="8"/>
      <c r="B8" s="13" t="s">
        <v>17</v>
      </c>
      <c r="C8" s="25"/>
      <c r="D8" s="26">
        <f>SUM(D1:D7)</f>
        <v>294600</v>
      </c>
      <c r="E8" s="13" t="s">
        <v>23</v>
      </c>
    </row>
    <row r="9">
      <c r="A9" s="27"/>
    </row>
    <row r="10">
      <c r="A10" s="27"/>
    </row>
    <row r="11">
      <c r="A11" s="27"/>
    </row>
    <row r="12">
      <c r="A12" s="27"/>
    </row>
  </sheetData>
  <mergeCells count="3">
    <mergeCell ref="A1:A7"/>
    <mergeCell ref="B1:B3"/>
    <mergeCell ref="B4:B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71"/>
    <col customWidth="1" min="3" max="3" width="25.0"/>
  </cols>
  <sheetData>
    <row r="1" ht="33.0" customHeight="1">
      <c r="A1" s="20" t="s">
        <v>30</v>
      </c>
      <c r="B1" s="21" t="s">
        <v>8</v>
      </c>
      <c r="C1" s="24" t="s">
        <v>31</v>
      </c>
      <c r="D1" s="11">
        <f>50000*100</f>
        <v>5000000</v>
      </c>
      <c r="E1" s="6" t="s">
        <v>9</v>
      </c>
    </row>
    <row r="2">
      <c r="A2" s="9"/>
      <c r="B2" s="12"/>
      <c r="C2" s="6" t="s">
        <v>32</v>
      </c>
      <c r="D2" s="11">
        <f>'PropuestaEconómicadeDiseño-Auto'!D24</f>
        <v>705600000</v>
      </c>
      <c r="E2" s="6" t="s">
        <v>9</v>
      </c>
    </row>
    <row r="3">
      <c r="A3" s="9"/>
      <c r="B3" s="5" t="s">
        <v>10</v>
      </c>
      <c r="C3" s="6" t="s">
        <v>33</v>
      </c>
      <c r="D3" s="10">
        <v>1.0E7</v>
      </c>
      <c r="E3" s="6" t="s">
        <v>9</v>
      </c>
    </row>
    <row r="4" ht="29.25" customHeight="1">
      <c r="A4" s="9"/>
      <c r="B4" s="9"/>
      <c r="C4" s="24" t="s">
        <v>34</v>
      </c>
      <c r="D4" s="10">
        <v>5.0E7</v>
      </c>
      <c r="E4" s="6" t="s">
        <v>9</v>
      </c>
    </row>
    <row r="5">
      <c r="A5" s="9"/>
      <c r="B5" s="9"/>
      <c r="C5" s="6" t="s">
        <v>35</v>
      </c>
      <c r="D5" s="10">
        <v>4000000.0</v>
      </c>
      <c r="E5" s="6" t="s">
        <v>9</v>
      </c>
    </row>
    <row r="6">
      <c r="A6" s="12"/>
      <c r="B6" s="12"/>
      <c r="C6" s="24" t="s">
        <v>36</v>
      </c>
      <c r="D6" s="10">
        <v>4000000.0</v>
      </c>
      <c r="E6" s="6" t="s">
        <v>9</v>
      </c>
    </row>
    <row r="7">
      <c r="A7" s="8"/>
      <c r="B7" s="13" t="s">
        <v>17</v>
      </c>
      <c r="C7" s="25"/>
      <c r="D7" s="14">
        <f>SUM(D1:D6)</f>
        <v>778600000</v>
      </c>
      <c r="E7" s="6" t="s">
        <v>9</v>
      </c>
    </row>
  </sheetData>
  <mergeCells count="3">
    <mergeCell ref="A1:A6"/>
    <mergeCell ref="B1:B2"/>
    <mergeCell ref="B3:B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6.14"/>
    <col customWidth="1" min="3" max="3" width="26.14"/>
  </cols>
  <sheetData>
    <row r="1">
      <c r="A1" s="20" t="s">
        <v>37</v>
      </c>
      <c r="B1" s="28" t="s">
        <v>8</v>
      </c>
      <c r="C1" s="24" t="s">
        <v>38</v>
      </c>
      <c r="D1" s="10">
        <v>5000000.0</v>
      </c>
      <c r="E1" s="6" t="s">
        <v>9</v>
      </c>
    </row>
    <row r="2">
      <c r="A2" s="9"/>
      <c r="B2" s="5" t="s">
        <v>10</v>
      </c>
      <c r="C2" s="6" t="s">
        <v>33</v>
      </c>
      <c r="D2" s="10">
        <v>2000000.0</v>
      </c>
      <c r="E2" s="6" t="s">
        <v>9</v>
      </c>
    </row>
    <row r="3">
      <c r="A3" s="9"/>
      <c r="B3" s="9"/>
      <c r="C3" s="24" t="s">
        <v>34</v>
      </c>
      <c r="D3" s="10">
        <v>2000000.0</v>
      </c>
      <c r="E3" s="6" t="s">
        <v>9</v>
      </c>
    </row>
    <row r="4" ht="47.25" customHeight="1">
      <c r="A4" s="9"/>
      <c r="B4" s="9"/>
      <c r="C4" s="24" t="s">
        <v>39</v>
      </c>
      <c r="D4" s="10">
        <v>2000000.0</v>
      </c>
      <c r="E4" s="6" t="s">
        <v>9</v>
      </c>
    </row>
    <row r="5">
      <c r="A5" s="12"/>
      <c r="B5" s="12"/>
      <c r="C5" s="24" t="s">
        <v>36</v>
      </c>
      <c r="D5" s="10">
        <v>2000000.0</v>
      </c>
      <c r="E5" s="6" t="s">
        <v>9</v>
      </c>
    </row>
    <row r="6">
      <c r="A6" s="8"/>
      <c r="B6" s="13" t="s">
        <v>17</v>
      </c>
      <c r="C6" s="25"/>
      <c r="D6" s="14">
        <f>SUM(D1:D5)</f>
        <v>13000000</v>
      </c>
      <c r="E6" s="6" t="s">
        <v>9</v>
      </c>
    </row>
  </sheetData>
  <mergeCells count="2">
    <mergeCell ref="A1:A5"/>
    <mergeCell ref="B2:B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86"/>
    <col customWidth="1" min="3" max="3" width="25.14"/>
  </cols>
  <sheetData>
    <row r="1">
      <c r="A1" s="20" t="s">
        <v>40</v>
      </c>
      <c r="B1" s="21" t="s">
        <v>8</v>
      </c>
      <c r="C1" s="24" t="s">
        <v>38</v>
      </c>
      <c r="D1" s="10">
        <v>2000000.0</v>
      </c>
      <c r="E1" s="6" t="s">
        <v>9</v>
      </c>
    </row>
    <row r="2">
      <c r="A2" s="9"/>
      <c r="B2" s="9"/>
      <c r="C2" s="6" t="s">
        <v>41</v>
      </c>
      <c r="D2" s="10">
        <v>2000000.0</v>
      </c>
      <c r="E2" s="6" t="s">
        <v>9</v>
      </c>
    </row>
    <row r="3" ht="32.25" customHeight="1">
      <c r="A3" s="9"/>
      <c r="B3" s="12"/>
      <c r="C3" s="24" t="s">
        <v>42</v>
      </c>
      <c r="D3" s="10">
        <v>1.0E7</v>
      </c>
      <c r="E3" s="6" t="s">
        <v>9</v>
      </c>
    </row>
    <row r="4">
      <c r="A4" s="9"/>
      <c r="B4" s="5" t="s">
        <v>10</v>
      </c>
      <c r="C4" s="6" t="s">
        <v>33</v>
      </c>
      <c r="D4" s="10">
        <v>5000000.0</v>
      </c>
      <c r="E4" s="6" t="s">
        <v>9</v>
      </c>
    </row>
    <row r="5">
      <c r="A5" s="9"/>
      <c r="B5" s="9"/>
      <c r="C5" s="24" t="s">
        <v>43</v>
      </c>
      <c r="D5" s="10">
        <v>2.0E7</v>
      </c>
      <c r="E5" s="6" t="s">
        <v>9</v>
      </c>
    </row>
    <row r="6">
      <c r="A6" s="9"/>
      <c r="B6" s="9"/>
      <c r="C6" s="24" t="s">
        <v>44</v>
      </c>
      <c r="D6" s="10">
        <v>2000000.0</v>
      </c>
      <c r="E6" s="6" t="s">
        <v>9</v>
      </c>
    </row>
    <row r="7">
      <c r="A7" s="12"/>
      <c r="B7" s="12"/>
      <c r="C7" s="24" t="s">
        <v>36</v>
      </c>
      <c r="D7" s="10">
        <v>2000000.0</v>
      </c>
      <c r="E7" s="6" t="s">
        <v>9</v>
      </c>
    </row>
    <row r="8">
      <c r="A8" s="8"/>
      <c r="B8" s="13" t="s">
        <v>17</v>
      </c>
      <c r="C8" s="25"/>
      <c r="D8" s="14">
        <f>SUM(D1:D7)</f>
        <v>43000000</v>
      </c>
      <c r="E8" s="6" t="s">
        <v>9</v>
      </c>
    </row>
  </sheetData>
  <mergeCells count="3">
    <mergeCell ref="A1:A7"/>
    <mergeCell ref="B1:B3"/>
    <mergeCell ref="B4:B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0"/>
    <col customWidth="1" min="3" max="3" width="24.29"/>
  </cols>
  <sheetData>
    <row r="1">
      <c r="A1" s="29" t="s">
        <v>45</v>
      </c>
      <c r="B1" s="2"/>
      <c r="C1" s="2"/>
      <c r="D1" s="2"/>
      <c r="E1" s="2"/>
      <c r="F1" s="3"/>
    </row>
    <row r="2">
      <c r="A2" s="30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</row>
    <row r="3">
      <c r="A3" s="5">
        <v>1.0</v>
      </c>
      <c r="B3" s="5" t="s">
        <v>46</v>
      </c>
      <c r="C3" s="6" t="s">
        <v>8</v>
      </c>
      <c r="D3" s="10">
        <f>SUM('costo de nomina'!D1:D4)</f>
        <v>440000000</v>
      </c>
      <c r="E3" s="6" t="s">
        <v>9</v>
      </c>
      <c r="F3" s="8"/>
    </row>
    <row r="4">
      <c r="A4" s="9"/>
      <c r="B4" s="9"/>
      <c r="C4" s="6" t="s">
        <v>10</v>
      </c>
      <c r="D4" s="10">
        <f>SUM('costo de nomina'!D5:D7)</f>
        <v>30000000</v>
      </c>
      <c r="E4" s="6" t="s">
        <v>9</v>
      </c>
      <c r="F4" s="8"/>
    </row>
    <row r="5">
      <c r="A5" s="9"/>
      <c r="B5" s="9"/>
      <c r="C5" s="6" t="s">
        <v>47</v>
      </c>
      <c r="D5" s="11">
        <f>SUM(D3:D4)</f>
        <v>470000000</v>
      </c>
      <c r="E5" s="6" t="s">
        <v>9</v>
      </c>
      <c r="F5" s="8"/>
    </row>
    <row r="6">
      <c r="A6" s="9"/>
      <c r="B6" s="9"/>
      <c r="C6" s="6" t="s">
        <v>48</v>
      </c>
      <c r="D6" s="11">
        <f>D5*0.2</f>
        <v>94000000</v>
      </c>
      <c r="E6" s="6" t="s">
        <v>9</v>
      </c>
      <c r="F6" s="8"/>
    </row>
    <row r="7">
      <c r="A7" s="9"/>
      <c r="B7" s="9"/>
      <c r="C7" s="6" t="s">
        <v>13</v>
      </c>
      <c r="D7" s="11">
        <f>SUM(D5:D6)</f>
        <v>564000000</v>
      </c>
      <c r="E7" s="6" t="s">
        <v>9</v>
      </c>
      <c r="F7" s="8"/>
    </row>
    <row r="8">
      <c r="A8" s="9"/>
      <c r="B8" s="9"/>
      <c r="C8" s="6" t="s">
        <v>49</v>
      </c>
      <c r="D8" s="11">
        <f>D7*0.2</f>
        <v>112800000</v>
      </c>
      <c r="E8" s="6" t="s">
        <v>9</v>
      </c>
      <c r="F8" s="8"/>
    </row>
    <row r="9">
      <c r="A9" s="12"/>
      <c r="B9" s="12"/>
      <c r="C9" s="6" t="s">
        <v>50</v>
      </c>
      <c r="D9" s="11">
        <f>SUM(D7:D8)</f>
        <v>676800000</v>
      </c>
      <c r="E9" s="6" t="s">
        <v>9</v>
      </c>
      <c r="F9" s="8"/>
    </row>
    <row r="10">
      <c r="A10" s="5">
        <v>2.0</v>
      </c>
      <c r="B10" s="5" t="s">
        <v>14</v>
      </c>
      <c r="C10" s="6" t="s">
        <v>8</v>
      </c>
      <c r="D10" s="10">
        <f>SUM('costo de instalacion'!D1:D3)</f>
        <v>8000000</v>
      </c>
      <c r="E10" s="6" t="s">
        <v>9</v>
      </c>
      <c r="F10" s="8"/>
    </row>
    <row r="11">
      <c r="A11" s="9"/>
      <c r="B11" s="9"/>
      <c r="C11" s="6" t="s">
        <v>10</v>
      </c>
      <c r="D11" s="10">
        <f>SUM('costo de instalacion'!D4)</f>
        <v>5000000</v>
      </c>
      <c r="E11" s="6" t="s">
        <v>9</v>
      </c>
      <c r="F11" s="8"/>
    </row>
    <row r="12">
      <c r="A12" s="9"/>
      <c r="B12" s="9"/>
      <c r="C12" s="6" t="s">
        <v>47</v>
      </c>
      <c r="D12" s="11">
        <f>SUM(D10:D11)</f>
        <v>13000000</v>
      </c>
      <c r="E12" s="6" t="s">
        <v>9</v>
      </c>
      <c r="F12" s="8"/>
    </row>
    <row r="13">
      <c r="A13" s="9"/>
      <c r="B13" s="9"/>
      <c r="C13" s="6" t="s">
        <v>48</v>
      </c>
      <c r="D13" s="11">
        <f>D12*0.2</f>
        <v>2600000</v>
      </c>
      <c r="E13" s="6" t="s">
        <v>9</v>
      </c>
      <c r="F13" s="8"/>
    </row>
    <row r="14">
      <c r="A14" s="9"/>
      <c r="B14" s="9"/>
      <c r="C14" s="6" t="s">
        <v>13</v>
      </c>
      <c r="D14" s="11">
        <f>SUM(D12:D13)</f>
        <v>15600000</v>
      </c>
      <c r="E14" s="6" t="s">
        <v>9</v>
      </c>
      <c r="F14" s="8"/>
    </row>
    <row r="15">
      <c r="A15" s="9"/>
      <c r="B15" s="9"/>
      <c r="C15" s="6" t="s">
        <v>49</v>
      </c>
      <c r="D15" s="11">
        <f>D14*0.2</f>
        <v>3120000</v>
      </c>
      <c r="E15" s="6" t="s">
        <v>9</v>
      </c>
      <c r="F15" s="8"/>
    </row>
    <row r="16">
      <c r="A16" s="12"/>
      <c r="B16" s="12"/>
      <c r="C16" s="6" t="s">
        <v>50</v>
      </c>
      <c r="D16" s="11">
        <f>SUM(D14:D15)</f>
        <v>18720000</v>
      </c>
      <c r="E16" s="6" t="s">
        <v>9</v>
      </c>
      <c r="F16" s="8"/>
    </row>
    <row r="17">
      <c r="A17" s="5">
        <v>3.0</v>
      </c>
      <c r="B17" s="5" t="s">
        <v>15</v>
      </c>
      <c r="C17" s="6" t="s">
        <v>8</v>
      </c>
      <c r="D17" s="10">
        <f>SUM('a-costo de ingenieria'!D1)</f>
        <v>5000000</v>
      </c>
      <c r="E17" s="6" t="s">
        <v>9</v>
      </c>
      <c r="F17" s="8"/>
    </row>
    <row r="18">
      <c r="A18" s="9"/>
      <c r="B18" s="9"/>
      <c r="C18" s="6" t="s">
        <v>10</v>
      </c>
      <c r="D18" s="10">
        <f>SUM('a-costo de ingenieria'!D2)</f>
        <v>2000000</v>
      </c>
      <c r="E18" s="6" t="s">
        <v>9</v>
      </c>
      <c r="F18" s="8"/>
    </row>
    <row r="19">
      <c r="A19" s="9"/>
      <c r="B19" s="9"/>
      <c r="C19" s="6" t="s">
        <v>47</v>
      </c>
      <c r="D19" s="11">
        <f>SUM(D17:D18)</f>
        <v>7000000</v>
      </c>
      <c r="E19" s="6" t="s">
        <v>9</v>
      </c>
      <c r="F19" s="8"/>
    </row>
    <row r="20">
      <c r="A20" s="9"/>
      <c r="B20" s="9"/>
      <c r="C20" s="6" t="s">
        <v>48</v>
      </c>
      <c r="D20" s="11">
        <f>D19*0.2</f>
        <v>1400000</v>
      </c>
      <c r="E20" s="6" t="s">
        <v>9</v>
      </c>
      <c r="F20" s="8"/>
    </row>
    <row r="21">
      <c r="A21" s="9"/>
      <c r="B21" s="9"/>
      <c r="C21" s="6" t="s">
        <v>13</v>
      </c>
      <c r="D21" s="11">
        <f>SUM(D19:D20)</f>
        <v>8400000</v>
      </c>
      <c r="E21" s="6" t="s">
        <v>9</v>
      </c>
      <c r="F21" s="8"/>
    </row>
    <row r="22">
      <c r="A22" s="9"/>
      <c r="B22" s="9"/>
      <c r="C22" s="6" t="s">
        <v>49</v>
      </c>
      <c r="D22" s="11">
        <f>D21*0.2</f>
        <v>1680000</v>
      </c>
      <c r="E22" s="6" t="s">
        <v>9</v>
      </c>
      <c r="F22" s="8"/>
    </row>
    <row r="23">
      <c r="A23" s="12"/>
      <c r="B23" s="12"/>
      <c r="C23" s="6" t="s">
        <v>50</v>
      </c>
      <c r="D23" s="11">
        <f>SUM(D21:D22)</f>
        <v>10080000</v>
      </c>
      <c r="E23" s="6" t="s">
        <v>9</v>
      </c>
      <c r="F23" s="8"/>
    </row>
    <row r="24">
      <c r="A24" s="31"/>
      <c r="B24" s="32" t="s">
        <v>17</v>
      </c>
      <c r="C24" s="32"/>
      <c r="D24" s="14">
        <f>SUM(D9,D16,D23)</f>
        <v>705600000</v>
      </c>
      <c r="E24" s="6" t="s">
        <v>9</v>
      </c>
      <c r="F24" s="8"/>
    </row>
    <row r="25">
      <c r="A25" s="27"/>
      <c r="B25" s="27"/>
      <c r="C25" s="27"/>
    </row>
    <row r="26">
      <c r="A26" s="27"/>
      <c r="B26" s="27"/>
      <c r="C26" s="27"/>
    </row>
    <row r="27">
      <c r="A27" s="27"/>
      <c r="B27" s="27"/>
      <c r="C27" s="27"/>
    </row>
    <row r="28">
      <c r="A28" s="27"/>
      <c r="B28" s="27"/>
      <c r="C28" s="27"/>
    </row>
    <row r="29">
      <c r="A29" s="27"/>
      <c r="B29" s="27"/>
      <c r="C29" s="27"/>
    </row>
    <row r="30">
      <c r="A30" s="27"/>
      <c r="B30" s="27"/>
      <c r="C30" s="27"/>
    </row>
    <row r="31">
      <c r="A31" s="27"/>
      <c r="B31" s="27"/>
      <c r="C31" s="27"/>
    </row>
    <row r="32">
      <c r="A32" s="27"/>
      <c r="B32" s="27"/>
      <c r="C32" s="27"/>
    </row>
    <row r="33">
      <c r="A33" s="27"/>
      <c r="B33" s="27"/>
      <c r="C33" s="27"/>
    </row>
  </sheetData>
  <mergeCells count="7">
    <mergeCell ref="A1:F1"/>
    <mergeCell ref="A3:A9"/>
    <mergeCell ref="B3:B9"/>
    <mergeCell ref="A10:A16"/>
    <mergeCell ref="B10:B16"/>
    <mergeCell ref="A17:A23"/>
    <mergeCell ref="B17:B2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17.71"/>
    <col customWidth="1" min="3" max="3" width="29.86"/>
  </cols>
  <sheetData>
    <row r="1">
      <c r="A1" s="33" t="s">
        <v>51</v>
      </c>
      <c r="B1" s="21" t="s">
        <v>8</v>
      </c>
      <c r="C1" s="24" t="s">
        <v>52</v>
      </c>
      <c r="D1" s="10">
        <v>1.4E8</v>
      </c>
      <c r="E1" s="6" t="s">
        <v>9</v>
      </c>
    </row>
    <row r="2">
      <c r="A2" s="9"/>
      <c r="B2" s="9"/>
      <c r="C2" s="6" t="s">
        <v>53</v>
      </c>
      <c r="D2" s="10">
        <v>6.0E7</v>
      </c>
      <c r="E2" s="6" t="s">
        <v>9</v>
      </c>
    </row>
    <row r="3">
      <c r="A3" s="9"/>
      <c r="B3" s="9"/>
      <c r="C3" s="6" t="s">
        <v>54</v>
      </c>
      <c r="D3" s="10">
        <v>1.4E8</v>
      </c>
      <c r="E3" s="6" t="s">
        <v>9</v>
      </c>
    </row>
    <row r="4">
      <c r="A4" s="9"/>
      <c r="B4" s="12"/>
      <c r="C4" s="6" t="s">
        <v>55</v>
      </c>
      <c r="D4" s="10">
        <v>1.0E8</v>
      </c>
      <c r="E4" s="6" t="s">
        <v>9</v>
      </c>
    </row>
    <row r="5">
      <c r="A5" s="9"/>
      <c r="B5" s="5" t="s">
        <v>10</v>
      </c>
      <c r="C5" s="6" t="s">
        <v>56</v>
      </c>
      <c r="D5" s="10">
        <v>1.0E7</v>
      </c>
      <c r="E5" s="6" t="s">
        <v>9</v>
      </c>
    </row>
    <row r="6">
      <c r="A6" s="9"/>
      <c r="B6" s="9"/>
      <c r="C6" s="24" t="s">
        <v>57</v>
      </c>
      <c r="D6" s="10">
        <v>1.0E7</v>
      </c>
      <c r="E6" s="6" t="s">
        <v>9</v>
      </c>
    </row>
    <row r="7">
      <c r="A7" s="12"/>
      <c r="B7" s="12"/>
      <c r="C7" s="24" t="s">
        <v>58</v>
      </c>
      <c r="D7" s="10">
        <v>1.0E7</v>
      </c>
      <c r="E7" s="6" t="s">
        <v>9</v>
      </c>
    </row>
    <row r="8">
      <c r="A8" s="8"/>
      <c r="B8" s="13" t="s">
        <v>17</v>
      </c>
      <c r="C8" s="25"/>
      <c r="D8" s="14">
        <f>SUM(D1:D7)</f>
        <v>470000000</v>
      </c>
      <c r="E8" s="6" t="s">
        <v>9</v>
      </c>
    </row>
  </sheetData>
  <mergeCells count="3">
    <mergeCell ref="A1:A7"/>
    <mergeCell ref="B1:B4"/>
    <mergeCell ref="B5:B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7.14"/>
  </cols>
  <sheetData>
    <row r="1">
      <c r="A1" s="33" t="s">
        <v>37</v>
      </c>
      <c r="B1" s="28" t="s">
        <v>8</v>
      </c>
      <c r="C1" s="24" t="s">
        <v>59</v>
      </c>
      <c r="D1" s="10">
        <v>5000000.0</v>
      </c>
      <c r="E1" s="6" t="s">
        <v>9</v>
      </c>
    </row>
    <row r="2" ht="29.25" customHeight="1">
      <c r="A2" s="12"/>
      <c r="B2" s="31" t="s">
        <v>10</v>
      </c>
      <c r="C2" s="24" t="s">
        <v>60</v>
      </c>
      <c r="D2" s="10">
        <v>2000000.0</v>
      </c>
      <c r="E2" s="6" t="s">
        <v>9</v>
      </c>
    </row>
    <row r="3">
      <c r="A3" s="8"/>
      <c r="B3" s="13" t="s">
        <v>17</v>
      </c>
      <c r="C3" s="25"/>
      <c r="D3" s="14">
        <f>SUM(D1:D2)</f>
        <v>7000000</v>
      </c>
      <c r="E3" s="6" t="s">
        <v>9</v>
      </c>
    </row>
    <row r="4">
      <c r="D4" s="34"/>
    </row>
  </sheetData>
  <mergeCells count="1">
    <mergeCell ref="A1:A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57"/>
    <col customWidth="1" min="3" max="3" width="27.14"/>
  </cols>
  <sheetData>
    <row r="1">
      <c r="A1" s="33" t="s">
        <v>30</v>
      </c>
      <c r="B1" s="21" t="s">
        <v>8</v>
      </c>
      <c r="C1" s="24" t="s">
        <v>61</v>
      </c>
      <c r="D1" s="10">
        <v>5000000.0</v>
      </c>
      <c r="E1" s="6" t="s">
        <v>9</v>
      </c>
    </row>
    <row r="2">
      <c r="A2" s="9"/>
      <c r="B2" s="9"/>
      <c r="C2" s="6" t="s">
        <v>62</v>
      </c>
      <c r="D2" s="10">
        <v>2000000.0</v>
      </c>
      <c r="E2" s="6" t="s">
        <v>9</v>
      </c>
    </row>
    <row r="3">
      <c r="A3" s="9"/>
      <c r="B3" s="12"/>
      <c r="C3" s="6" t="s">
        <v>63</v>
      </c>
      <c r="D3" s="10">
        <v>1000000.0</v>
      </c>
      <c r="E3" s="6" t="s">
        <v>9</v>
      </c>
    </row>
    <row r="4">
      <c r="A4" s="12"/>
      <c r="B4" s="31" t="s">
        <v>10</v>
      </c>
      <c r="C4" s="24" t="s">
        <v>64</v>
      </c>
      <c r="D4" s="10">
        <v>5000000.0</v>
      </c>
      <c r="E4" s="6" t="s">
        <v>9</v>
      </c>
    </row>
    <row r="5">
      <c r="A5" s="8"/>
      <c r="B5" s="13" t="s">
        <v>17</v>
      </c>
      <c r="C5" s="25"/>
      <c r="D5" s="14">
        <f>SUM(D1:D4)</f>
        <v>13000000</v>
      </c>
      <c r="E5" s="6" t="s">
        <v>9</v>
      </c>
    </row>
  </sheetData>
  <mergeCells count="2">
    <mergeCell ref="A1:A4"/>
    <mergeCell ref="B1:B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Jonathan Begambre</dc:creator>
</cp:coreProperties>
</file>