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do/Desktop/Edo/UniBocconi/3 anno/Lavoro FA/Model/"/>
    </mc:Choice>
  </mc:AlternateContent>
  <xr:revisionPtr revIDLastSave="0" documentId="13_ncr:1_{4D2D016A-5776-F043-8AD9-B0833D08B904}" xr6:coauthVersionLast="47" xr6:coauthVersionMax="47" xr10:uidLastSave="{00000000-0000-0000-0000-000000000000}"/>
  <bookViews>
    <workbookView xWindow="0" yWindow="500" windowWidth="28800" windowHeight="16020" firstSheet="2" activeTab="9" xr2:uid="{00000000-000D-0000-FFFF-FFFF00000000}"/>
  </bookViews>
  <sheets>
    <sheet name="Company Backup &gt;&gt;&gt;" sheetId="24" r:id="rId1"/>
    <sheet name="Riclassifica v2" sheetId="13" r:id="rId2"/>
    <sheet name="Financials" sheetId="16" r:id="rId3"/>
    <sheet name="Shareholders" sheetId="14" r:id="rId4"/>
    <sheet name="Revenue Breakdown" sheetId="15" r:id="rId5"/>
    <sheet name="Valuation &gt;&gt;&gt;" sheetId="17" r:id="rId6"/>
    <sheet name="ERP by Country" sheetId="22" r:id="rId7"/>
    <sheet name="KPMG Tax Rate" sheetId="23" r:id="rId8"/>
    <sheet name="CTRL Panel Target" sheetId="26" r:id="rId9"/>
    <sheet name="WACC" sheetId="20" r:id="rId10"/>
    <sheet name="CTRL Panel Valuation" sheetId="18" r:id="rId11"/>
    <sheet name="DCF" sheetId="19" r:id="rId12"/>
    <sheet name="OUTPUT" sheetId="27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</externalReferences>
  <definedNames>
    <definedName name="___________________________f" hidden="1">{#N/A,#N/A,FALSE,"Venta"}</definedName>
    <definedName name="___________________________R" hidden="1">{#N/A,#N/A,FALSE,"Venta"}</definedName>
    <definedName name="_________________________f" hidden="1">{#N/A,#N/A,FALSE,"Venta"}</definedName>
    <definedName name="_________________________R" hidden="1">{#N/A,#N/A,FALSE,"Venta"}</definedName>
    <definedName name="________________________f" hidden="1">{#N/A,#N/A,FALSE,"Venta"}</definedName>
    <definedName name="________________________R" hidden="1">{#N/A,#N/A,FALSE,"Venta"}</definedName>
    <definedName name="______________________f" hidden="1">{#N/A,#N/A,FALSE,"Venta"}</definedName>
    <definedName name="______________________R" hidden="1">{#N/A,#N/A,FALSE,"Venta"}</definedName>
    <definedName name="_____________________f" hidden="1">{#N/A,#N/A,FALSE,"Venta"}</definedName>
    <definedName name="_____________________R" hidden="1">{#N/A,#N/A,FALSE,"Venta"}</definedName>
    <definedName name="___________________f" hidden="1">{#N/A,#N/A,FALSE,"Venta"}</definedName>
    <definedName name="___________________R" hidden="1">{#N/A,#N/A,FALSE,"Venta"}</definedName>
    <definedName name="__________________f" hidden="1">{#N/A,#N/A,FALSE,"Venta"}</definedName>
    <definedName name="__________________R" hidden="1">{#N/A,#N/A,FALSE,"Venta"}</definedName>
    <definedName name="_________________f" hidden="1">{#N/A,#N/A,FALSE,"Venta"}</definedName>
    <definedName name="_________________R" hidden="1">{#N/A,#N/A,FALSE,"Venta"}</definedName>
    <definedName name="_______________f" hidden="1">{#N/A,#N/A,FALSE,"Venta"}</definedName>
    <definedName name="_______________R" hidden="1">{#N/A,#N/A,FALSE,"Venta"}</definedName>
    <definedName name="_____________f" hidden="1">{#N/A,#N/A,FALSE,"Venta"}</definedName>
    <definedName name="_____________R" hidden="1">{#N/A,#N/A,FALSE,"Venta"}</definedName>
    <definedName name="____________f" hidden="1">{#N/A,#N/A,FALSE,"Venta"}</definedName>
    <definedName name="____________R" hidden="1">{#N/A,#N/A,FALSE,"Venta"}</definedName>
    <definedName name="___________f" hidden="1">{#N/A,#N/A,FALSE,"Venta"}</definedName>
    <definedName name="___________R" hidden="1">{#N/A,#N/A,FALSE,"Venta"}</definedName>
    <definedName name="__________f" hidden="1">{#N/A,#N/A,FALSE,"Venta"}</definedName>
    <definedName name="__________mcm2" hidden="1">{"Pèrdues i Guanys analític.Català",#N/A,FALSE,"Català";"Pèrdues i G. analític.castellà",#N/A,FALSE,"Castellà"}</definedName>
    <definedName name="__________R" hidden="1">{#N/A,#N/A,FALSE,"Venta"}</definedName>
    <definedName name="_________f" hidden="1">{#N/A,#N/A,FALSE,"Venta"}</definedName>
    <definedName name="_________R" hidden="1">{#N/A,#N/A,FALSE,"Venta"}</definedName>
    <definedName name="________f" hidden="1">{#N/A,#N/A,FALSE,"Venta"}</definedName>
    <definedName name="________mcm2" hidden="1">{"Pèrdues i Guanys analític.Català",#N/A,FALSE,"Català";"Pèrdues i G. analític.castellà",#N/A,FALSE,"Castellà"}</definedName>
    <definedName name="________R" hidden="1">{#N/A,#N/A,FALSE,"Venta"}</definedName>
    <definedName name="_______f" hidden="1">{#N/A,#N/A,FALSE,"Venta"}</definedName>
    <definedName name="_______R" hidden="1">{#N/A,#N/A,FALSE,"Venta"}</definedName>
    <definedName name="______f" hidden="1">{#N/A,#N/A,FALSE,"Venta"}</definedName>
    <definedName name="______mcm2" hidden="1">{"Pèrdues i Guanys analític.Català",#N/A,FALSE,"Català";"Pèrdues i G. analític.castellà",#N/A,FALSE,"Castellà"}</definedName>
    <definedName name="______R" hidden="1">{#N/A,#N/A,FALSE,"Venta"}</definedName>
    <definedName name="_____f" hidden="1">{#N/A,#N/A,FALSE,"Venta"}</definedName>
    <definedName name="_____mcm2" hidden="1">{"Pèrdues i Guanys analític.Català",#N/A,FALSE,"Català";"Pèrdues i G. analític.castellà",#N/A,FALSE,"Castellà"}</definedName>
    <definedName name="_____R" hidden="1">{#N/A,#N/A,FALSE,"Venta"}</definedName>
    <definedName name="____f" hidden="1">{#N/A,#N/A,FALSE,"Venta"}</definedName>
    <definedName name="____mcm2" hidden="1">{"Pèrdues i Guanys analític.Català",#N/A,FALSE,"Català";"Pèrdues i G. analític.castellà",#N/A,FALSE,"Castellà"}</definedName>
    <definedName name="____R" hidden="1">{#N/A,#N/A,FALSE,"Venta"}</definedName>
    <definedName name="___f" hidden="1">{#N/A,#N/A,FALSE,"CA";#N/A,#N/A,FALSE,"CN";#N/A,#N/A,FALSE,"Inv";#N/A,#N/A,FALSE,"Inv Acc";"Miguel_balance",#N/A,FALSE,"Bal";#N/A,#N/A,FALSE,"Plantilla";#N/A,#N/A,FALSE,"CA (2)";#N/A,#N/A,FALSE,"CN (2)"}</definedName>
    <definedName name="___mcm2" hidden="1">{"Pèrdues i Guanys analític.Català",#N/A,FALSE,"Català";"Pèrdues i G. analític.castellà",#N/A,FALSE,"Castellà"}</definedName>
    <definedName name="___R" hidden="1">{#N/A,#N/A,FALSE,"Venta"}</definedName>
    <definedName name="__123Graph_A" hidden="1">[1]RESUMEN!#REF!</definedName>
    <definedName name="__123Graph_A1" hidden="1">[2]CMI!#REF!</definedName>
    <definedName name="__123Graph_A2" hidden="1">[2]CMI!#REF!</definedName>
    <definedName name="__123Graph_A3" hidden="1">[2]CMI!#REF!</definedName>
    <definedName name="__123Graph_AActual" hidden="1">[1]RESUMEN!#REF!</definedName>
    <definedName name="__123Graph_B" hidden="1">[1]RESUMEN!#REF!</definedName>
    <definedName name="__123Graph_B1" hidden="1">[2]CMI!#REF!</definedName>
    <definedName name="__123Graph_B2" hidden="1">[2]CMI!#REF!</definedName>
    <definedName name="__123Graph_B3" hidden="1">[2]CMI!#REF!</definedName>
    <definedName name="__123Graph_BActual" hidden="1">[1]RESUMEN!#REF!</definedName>
    <definedName name="__123Graph_C" hidden="1">[1]RESUMEN!#REF!</definedName>
    <definedName name="__123Graph_C1" hidden="1">[2]CMI!#REF!</definedName>
    <definedName name="__123Graph_C2" hidden="1">[2]CMI!#REF!</definedName>
    <definedName name="__123Graph_C3" hidden="1">[2]CMI!#REF!</definedName>
    <definedName name="__123Graph_CActual" hidden="1">[1]RESUMEN!#REF!</definedName>
    <definedName name="__123Graph_D" hidden="1">[1]RESUMEN!#REF!</definedName>
    <definedName name="__123Graph_D1" hidden="1">[2]CMI!#REF!</definedName>
    <definedName name="__123Graph_D2" hidden="1">[2]CMI!#REF!</definedName>
    <definedName name="__123Graph_D3" hidden="1">[2]CMI!#REF!</definedName>
    <definedName name="__123Graph_DActual" hidden="1">[1]RESUMEN!#REF!</definedName>
    <definedName name="__123Graph_E" hidden="1">[1]RESUMEN!#REF!</definedName>
    <definedName name="__123Graph_E1" hidden="1">[2]CMI!#REF!</definedName>
    <definedName name="__123Graph_E2" hidden="1">[2]CMI!#REF!</definedName>
    <definedName name="__123Graph_E3" hidden="1">[2]CMI!#REF!</definedName>
    <definedName name="__123Graph_EActual" hidden="1">[1]RESUMEN!#REF!</definedName>
    <definedName name="__123Graph_F" hidden="1">[1]RESUMEN!#REF!</definedName>
    <definedName name="__123Graph_F1" hidden="1">[2]CMI!#REF!</definedName>
    <definedName name="__123Graph_F2" hidden="1">[2]CMI!#REF!</definedName>
    <definedName name="__123Graph_F3" hidden="1">[2]CMI!#REF!</definedName>
    <definedName name="__123Graph_FActual" hidden="1">[1]RESUMEN!#REF!</definedName>
    <definedName name="__123Graph_X" hidden="1">[1]RESUMEN!#REF!</definedName>
    <definedName name="__123Graph_X1" hidden="1">[2]CMI!#REF!</definedName>
    <definedName name="__123Graph_X2" hidden="1">[2]CMI!#REF!</definedName>
    <definedName name="__123Graph_XActual" hidden="1">[1]RESUMEN!#REF!</definedName>
    <definedName name="__f" hidden="1">{#N/A,#N/A,FALSE,"CA";#N/A,#N/A,FALSE,"CN";#N/A,#N/A,FALSE,"Inv";#N/A,#N/A,FALSE,"Inv Acc";"Miguel_balance",#N/A,FALSE,"Bal";#N/A,#N/A,FALSE,"Plantilla";#N/A,#N/A,FALSE,"CA (2)";#N/A,#N/A,FALSE,"CN (2)"}</definedName>
    <definedName name="__FDS_HYPERLINK_TOGGLE_STATE__" hidden="1">"ON"</definedName>
    <definedName name="__IntlFixup" hidden="1">TRUE</definedName>
    <definedName name="__mcm2" hidden="1">{"Pèrdues i Guanys analític.Català",#N/A,FALSE,"Català";"Pèrdues i G. analític.castellà",#N/A,FALSE,"Castellà"}</definedName>
    <definedName name="__R" hidden="1">{#N/A,#N/A,FALSE,"Venta"}</definedName>
    <definedName name="__x4" hidden="1">{#N/A,#N/A,FALSE,"CA";#N/A,#N/A,FALSE,"CN";#N/A,#N/A,FALSE,"Inv";#N/A,#N/A,FALSE,"Inv Acc";"Miguel_balance",#N/A,FALSE,"Bal";#N/A,#N/A,FALSE,"Plantilla";#N/A,#N/A,FALSE,"CA (2)";#N/A,#N/A,FALSE,"CN (2)"}</definedName>
    <definedName name="_1__123Graph_BGrßfico_10C" hidden="1">#REF!</definedName>
    <definedName name="_12_0__123Grap" hidden="1">[3]ICATU!#REF!</definedName>
    <definedName name="_13__123Graph_BGrßfico_10C" hidden="1">#REF!</definedName>
    <definedName name="_All1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b" hidden="1">[4]Assum!$E$12:$E$18</definedName>
    <definedName name="_Co50" hidden="1">{#N/A,"DR",FALSE,"increm pf";#N/A,"MAMSI",FALSE,"increm pf";#N/A,"MAXI",FALSE,"increm pf";#N/A,"PCAM",FALSE,"increm pf";#N/A,"PHSV",FALSE,"increm pf";#N/A,"SIE",FALSE,"increm pf"}</definedName>
    <definedName name="_f" hidden="1">{#N/A,#N/A,FALSE,"CA";#N/A,#N/A,FALSE,"CN";#N/A,#N/A,FALSE,"Inv";#N/A,#N/A,FALSE,"Inv Acc";"Miguel_balance",#N/A,FALSE,"Bal";#N/A,#N/A,FALSE,"Plantilla";#N/A,#N/A,FALSE,"CA (2)";#N/A,#N/A,FALSE,"CN (2)"}</definedName>
    <definedName name="_Fill" hidden="1">#REF!</definedName>
    <definedName name="_g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_g4" hidden="1">{"Line Efficiency",#N/A,FALSE,"Benchmarking"}</definedName>
    <definedName name="_g5" hidden="1">{"print 1",#N/A,FALSE,"PrimeCo PCS";"print 2",#N/A,FALSE,"PrimeCo PCS";"valuation",#N/A,FALSE,"PrimeCo PCS"}</definedName>
    <definedName name="_g6" hidden="1">{#N/A,#N/A,FALSE,"Spain MKT";#N/A,#N/A,FALSE,"Assumptions";#N/A,#N/A,FALSE,"Adve";#N/A,#N/A,FALSE,"E-Commerce";#N/A,#N/A,FALSE,"Opex";#N/A,#N/A,FALSE,"P&amp;L";#N/A,#N/A,FALSE,"FCF &amp; DCF"}</definedName>
    <definedName name="_g7" hidden="1">{"Tarifica91",#N/A,FALSE,"Tariffs";"Tarifica92",#N/A,FALSE,"Tariffs";"Tarifica93",#N/A,FALSE,"Tariffs";"Tarifica94",#N/A,FALSE,"Tariffs";"Tarifica95",#N/A,FALSE,"Tariffs";"Tarifica96",#N/A,FALSE,"Tariffs"}</definedName>
    <definedName name="_g8" hidden="1">{"Tariff Comparison",#N/A,FALSE,"Benchmarking";"Tariff Comparison 2",#N/A,FALSE,"Benchmarking";"Tariff Comparison 3",#N/A,FALSE,"Benchmarking"}</definedName>
    <definedName name="_GSRATES_1" hidden="1">"H1998113019981130USDFRF1000001"</definedName>
    <definedName name="_GSRATES_2" hidden="1">"H1999011519990115USDGBP1000001"</definedName>
    <definedName name="_GSRATES_3" hidden="1">"H1999012919990129USDEUR1000001"</definedName>
    <definedName name="_GSRATES_COUNT" hidden="1">3</definedName>
    <definedName name="_GSRATESR_1" hidden="1">#REF!</definedName>
    <definedName name="_GSRATESR_2" hidden="1">#REF!</definedName>
    <definedName name="_GSRATESR_3" hidden="1">#REF!</definedName>
    <definedName name="_i" hidden="1">#REF!</definedName>
    <definedName name="_Key1" hidden="1">#REF!</definedName>
    <definedName name="_Key2" hidden="1">#REF!</definedName>
    <definedName name="_mcm2" hidden="1">{"Pèrdues i Guanys analític.Català",#N/A,FALSE,"Català";"Pèrdues i G. analític.castellà",#N/A,FALSE,"Castellà"}</definedName>
    <definedName name="_Order1" hidden="1">255</definedName>
    <definedName name="_Order2" hidden="1">255</definedName>
    <definedName name="_p" hidden="1">[4]Assum!$F$12:$F$18</definedName>
    <definedName name="_R" hidden="1">{#N/A,#N/A,FALSE,"Venta"}</definedName>
    <definedName name="_Regression_Out" hidden="1">#REF!</definedName>
    <definedName name="_Regression_X" hidden="1">#REF!</definedName>
    <definedName name="_Regression_Y" hidden="1">#REF!</definedName>
    <definedName name="_scenchg_count" hidden="1">1</definedName>
    <definedName name="_scenchg1" hidden="1">#NAME?</definedName>
    <definedName name="_Sort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2_Out_" hidden="1">#REF!</definedName>
    <definedName name="_Table3_In2" hidden="1">#REF!</definedName>
    <definedName name="_UNDO_UPS_" hidden="1">#REF!</definedName>
    <definedName name="_UNDO_UPS_SEL_" hidden="1">#REF!</definedName>
    <definedName name="_UNDO31X31X_" hidden="1">#REF!</definedName>
    <definedName name="_x4" hidden="1">{#N/A,#N/A,FALSE,"CA";#N/A,#N/A,FALSE,"CN";#N/A,#N/A,FALSE,"Inv";#N/A,#N/A,FALSE,"Inv Acc";"Miguel_balance",#N/A,FALSE,"Bal";#N/A,#N/A,FALSE,"Plantilla";#N/A,#N/A,FALSE,"CA (2)";#N/A,#N/A,FALSE,"CN (2)"}</definedName>
    <definedName name="_y" hidden="1">[4]Assum!$C$12:$C$18</definedName>
    <definedName name="aaa" hidden="1">{#N/A,#N/A,FALSE,"CA";#N/A,#N/A,FALSE,"CN";#N/A,#N/A,FALSE,"Inv";#N/A,#N/A,FALSE,"Inv Acc";"Miguel_balance",#N/A,FALSE,"Bal";#N/A,#N/A,FALSE,"Plantilla";#N/A,#N/A,FALSE,"CA (2)";#N/A,#N/A,FALSE,"CN (2)"}</definedName>
    <definedName name="AAA_DOCTOPS" hidden="1">"AAA_SET"</definedName>
    <definedName name="AAA_duser" hidden="1">"OFF"</definedName>
    <definedName name="aaaa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AAAAAAAAA" hidden="1">{#N/A,#N/A,FALSE,"CA";#N/A,#N/A,FALSE,"CN";#N/A,#N/A,FALSE,"Inv";#N/A,#N/A,FALSE,"Inv Acc";"Miguel_balance",#N/A,FALSE,"Bal";#N/A,#N/A,FALSE,"Plantilla";#N/A,#N/A,FALSE,"CA (2)";#N/A,#N/A,FALSE,"CN (2)"}</definedName>
    <definedName name="AAB_Addin5" hidden="1">"AAB_Description for addin 5,Description for addin 5,Description for addin 5,Description for addin 5,Description for addin 5,Description for addin 5"</definedName>
    <definedName name="Abc" hidden="1">{#N/A,#N/A,FALSE,"IR E CS 1997";#N/A,#N/A,FALSE,"PR ND";#N/A,#N/A,FALSE,"8191";#N/A,#N/A,FALSE,"8383";#N/A,#N/A,FALSE,"MP 1024";#N/A,#N/A,FALSE,"AD_EX_97";#N/A,#N/A,FALSE,"BD 97"}</definedName>
    <definedName name="ACwvu.ACC." hidden="1">#REF!</definedName>
    <definedName name="ACwvu.AFAC." hidden="1">#REF!</definedName>
    <definedName name="ACwvu.CE_BF_AG." hidden="1">#REF!</definedName>
    <definedName name="ACwvu.CE_BF_MGD." hidden="1">#REF!</definedName>
    <definedName name="ACwvu.CE_BF_RICLASS." hidden="1">#REF!</definedName>
    <definedName name="ACwvu.ELIMLUCRO." hidden="1">#REF!</definedName>
    <definedName name="ACwvu.ESTOQUES." hidden="1">#REF!</definedName>
    <definedName name="ACwvu.Extracommissioni." hidden="1">#REF!</definedName>
    <definedName name="ACwvu.Fabio." hidden="1">#REF!</definedName>
    <definedName name="ACwvu.FASE1_BUDGET." hidden="1">#REF!</definedName>
    <definedName name="ACwvu.FASE1_PREC." hidden="1">#REF!</definedName>
    <definedName name="ACwvu.FASE1_REVBUDGET." hidden="1">#REF!</definedName>
    <definedName name="ACwvu.FASE2_BUDGET." hidden="1">#REF!</definedName>
    <definedName name="ACwvu.FASE2_PREC." hidden="1">#REF!</definedName>
    <definedName name="ACwvu.FASE2_REVBUDGET." hidden="1">#REF!</definedName>
    <definedName name="ACwvu.FASE3_BUDGET." hidden="1">#REF!</definedName>
    <definedName name="ACwvu.FASE3_PREC." hidden="1">#REF!</definedName>
    <definedName name="ACwvu.FASE3_REVBUDGET." hidden="1">#REF!</definedName>
    <definedName name="ACwvu.FASE4_BUDGET." hidden="1">#REF!</definedName>
    <definedName name="ACwvu.FASE4_PREC." hidden="1">#REF!</definedName>
    <definedName name="ACwvu.FASE4_REVBUDGET." hidden="1">#REF!</definedName>
    <definedName name="ACwvu.FASI_RIEPILOGO_BUDGET." hidden="1">#REF!</definedName>
    <definedName name="ACwvu.FASI_RIEPILOGO_PREC." hidden="1">#REF!</definedName>
    <definedName name="ACwvu.FASI_RIEPILOGO_REVBUDGET." hidden="1">#REF!</definedName>
    <definedName name="ACwvu.IMPOSTE_BF." hidden="1">#REF!</definedName>
    <definedName name="ACwvu.inputs._.raw._.data." hidden="1">[5]Input!#REF!</definedName>
    <definedName name="ACwvu.LPERDAS." hidden="1">#REF!</definedName>
    <definedName name="ACwvu.PREC_CE_BF_AREE_GEST." hidden="1">#REF!</definedName>
    <definedName name="ACwvu.PREC_CE_BF_MGD." hidden="1">#REF!</definedName>
    <definedName name="ACwvu.PREC_CE_BF_UTILE." hidden="1">#REF!</definedName>
    <definedName name="ACwvu.RACC_IMP." hidden="1">#REF!</definedName>
    <definedName name="ACwvu.RES432." hidden="1">#REF!</definedName>
    <definedName name="ACwvu.REV_DIV." hidden="1">#REF!</definedName>
    <definedName name="ACwvu.RIEPILOGOFASI_BUDGET." hidden="1">#REF!</definedName>
    <definedName name="ACwvu.Servizi_bancari." hidden="1">#REF!</definedName>
    <definedName name="ACwvu.Servizi_finanziari." hidden="1">#REF!</definedName>
    <definedName name="ACwvu.summary1." hidden="1">[6]Comps!$A$1:$AA$49</definedName>
    <definedName name="ACwvu.summary2." hidden="1">[6]Comps!$A$147:$AA$192</definedName>
    <definedName name="ACwvu.summary3." hidden="1">[6]Comps!$A$103:$AA$146</definedName>
    <definedName name="ACwvu.VERLUCRO." hidden="1">#REF!</definedName>
    <definedName name="ALFA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All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anscount" hidden="1">1</definedName>
    <definedName name="AS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AS2DocOpenMode" hidden="1">"AS2DocumentEdit"</definedName>
    <definedName name="AS2HasNoAutoHeaderFooter" hidden="1">" "</definedName>
    <definedName name="AS2NamedRange" hidden="1">15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df" hidden="1">{"Pèrdues i Guanys analític.Català",#N/A,FALSE,"Català";"Pèrdues i G. analític.castellà",#N/A,FALSE,"Castellà"}</definedName>
    <definedName name="ASGREQHÑY3" hidden="1">#REF!</definedName>
    <definedName name="ASRRYJHEYRMT" hidden="1">#REF!</definedName>
    <definedName name="az" hidden="1">'[7]Resumo (x) Contab. '!#REF!</definedName>
    <definedName name="BalType" hidden="1">TRUE</definedName>
    <definedName name="BBF" hidden="1">{#N/A,#N/A,FALSE,"Aging Summary";#N/A,#N/A,FALSE,"Ratio Analysis";#N/A,#N/A,FALSE,"Test 120 Day Accts";#N/A,#N/A,FALSE,"Tickmarks"}</definedName>
    <definedName name="BBFB" hidden="1">{#N/A,#N/A,FALSE,"IR E CS 1997";#N/A,#N/A,FALSE,"PR ND";#N/A,#N/A,FALSE,"8191";#N/A,#N/A,FALSE,"8383";#N/A,#N/A,FALSE,"MP 1024";#N/A,#N/A,FALSE,"AD_EX_97";#N/A,#N/A,FALSE,"BD 97"}</definedName>
    <definedName name="BD_YTS" hidden="1">{TRUE,TRUE,-1.25,-15.5,484.5,278.25,FALSE,FALSE,TRUE,FALSE,0,1,#N/A,452,#N/A,5.92592592592593,22.5714285714286,1,FALSE,FALSE,3,TRUE,1,FALSE,100,"Swvu.ACC.","ACwvu.ACC.",#N/A,FALSE,FALSE,0,0,0,0,2,"","",FALSE,FALSE,FALSE,FALSE,1,90,#N/A,#N/A,"=R1C1:R650C11",FALSE,#N/A,#N/A,FALSE,FALSE,FALSE,1,65532,65532,FALSE,FALSE,TRUE,TRUE,TRUE}</definedName>
    <definedName name="belnew" hidden="1">{"IS",#N/A,FALSE,"IS";"RPTIS",#N/A,FALSE,"RPTIS";"STATS",#N/A,FALSE,"STATS";"CELL",#N/A,FALSE,"CELL";"BS",#N/A,FALSE,"BS"}</definedName>
    <definedName name="BG_Del" hidden="1">15</definedName>
    <definedName name="BG_Ins" hidden="1">4</definedName>
    <definedName name="BG_Mod" hidden="1">6</definedName>
    <definedName name="BLPH1" hidden="1">'[8]Brazil Sovereign'!#REF!</definedName>
    <definedName name="BLPH10" hidden="1">[9]Graph!$D$22</definedName>
    <definedName name="BLPH100" hidden="1">[10]BLP!$I$5</definedName>
    <definedName name="BLPH1000" hidden="1">'[9]GER IFO vs Const'!$A$5</definedName>
    <definedName name="BLPH10001" hidden="1">[11]Datos!$G$4</definedName>
    <definedName name="BLPH10002" hidden="1">[11]Datos!$O$4</definedName>
    <definedName name="BLPH10003" hidden="1">[11]Datos!$E$4</definedName>
    <definedName name="BLPH10004" hidden="1">[11]Datos!$M$4</definedName>
    <definedName name="BLPH10005" hidden="1">[11]Datos!$A$4</definedName>
    <definedName name="BLPH10006" hidden="1">[11]Datos!$C$4</definedName>
    <definedName name="BLPH10007" hidden="1">[11]Datos!$K$4</definedName>
    <definedName name="BLPH10008" hidden="1">[11]Datos!$I$4</definedName>
    <definedName name="BLPH10009" hidden="1">[11]Datos!$S$4</definedName>
    <definedName name="BLPH1001" hidden="1">'[9]GER IFO vs Const'!$A$5</definedName>
    <definedName name="BLPH10010" hidden="1">[11]Datos!$Q$4</definedName>
    <definedName name="BLPH1002" hidden="1">'[9]GER IFO vs Const'!$A$5</definedName>
    <definedName name="BLPH1003" hidden="1">'[9]GER IFO vs Const'!$A$5</definedName>
    <definedName name="BLPH1004" hidden="1">'[9]GER IFO vs Const'!$A$5</definedName>
    <definedName name="BLPH1005" hidden="1">'[9]GER IFO vs Const'!$A$5</definedName>
    <definedName name="BLPH1006" hidden="1">'[9]GER IFO vs Const'!$A$5</definedName>
    <definedName name="BLPH1007" hidden="1">'[9]GER IFO vs Const'!$A$5</definedName>
    <definedName name="BLPH1008" hidden="1">'[9]GER IFO vs Const'!$A$5</definedName>
    <definedName name="BLPH1009" hidden="1">'[9]GER IFO vs Const'!$A$5</definedName>
    <definedName name="BLPH101" hidden="1">[10]BLP!$G$5</definedName>
    <definedName name="BLPH1010" hidden="1">'[9]GER IFO vs Const'!$A$5</definedName>
    <definedName name="BLPH1011" hidden="1">'[9]GER IFO vs Const'!$A$5</definedName>
    <definedName name="BLPH1012" hidden="1">'[9]GER IFO vs Const'!$A$5</definedName>
    <definedName name="BLPH1013" hidden="1">'[9]GER IFO vs Const'!$A$5</definedName>
    <definedName name="BLPH1014" hidden="1">'[9]GER IFO vs Const'!$A$5</definedName>
    <definedName name="BLPH1015" hidden="1">'[9]GER IFO vs Const'!$A$5</definedName>
    <definedName name="BLPH1016" hidden="1">'[9]GER IFO vs Const'!$A$5</definedName>
    <definedName name="BLPH1017" hidden="1">'[9]GER IFO vs Const'!$A$5</definedName>
    <definedName name="BLPH1018" hidden="1">'[9]GER IFO vs Const'!$A$5</definedName>
    <definedName name="BLPH1019" hidden="1">'[9]GER IFO vs Const'!$A$5</definedName>
    <definedName name="BLPH102" hidden="1">[10]BLP!$E$5</definedName>
    <definedName name="BLPH1020" hidden="1">'[9]GER IFO vs Const'!$A$5</definedName>
    <definedName name="BLPH1021" hidden="1">'[9]GER IFO vs Const'!$A$5</definedName>
    <definedName name="BLPH1022" hidden="1">'[9]GER IFO vs Const'!$A$5</definedName>
    <definedName name="BLPH1023" hidden="1">'[9]GER IFO vs Const'!$A$5</definedName>
    <definedName name="BLPH1024" hidden="1">'[9]GER IFO vs Const'!$A$5</definedName>
    <definedName name="BLPH1025" hidden="1">'[9]GER IFO vs Const'!$A$5</definedName>
    <definedName name="BLPH1026" hidden="1">'[9]GER IFO vs Const'!$A$5</definedName>
    <definedName name="BLPH1027" hidden="1">'[9]GER IFO vs Const'!$A$5</definedName>
    <definedName name="BLPH1028" hidden="1">'[9]GER IFO vs Const'!$A$5</definedName>
    <definedName name="BLPH1029" hidden="1">'[9]GER IFO vs Const'!$A$5</definedName>
    <definedName name="BLPH103" hidden="1">[10]BLP!$C$5</definedName>
    <definedName name="BLPH1030" hidden="1">'[9]GER IFO vs Const'!$A$5</definedName>
    <definedName name="BLPH1031" hidden="1">'[9]GER IFO vs Const'!$A$5</definedName>
    <definedName name="BLPH1032" hidden="1">'[9]GER IFO vs Const'!$A$5</definedName>
    <definedName name="BLPH1033" hidden="1">'[9]GER IFO vs Const'!$A$5</definedName>
    <definedName name="BLPH1034" hidden="1">'[9]GER IFO vs Const'!$A$5</definedName>
    <definedName name="BLPH1035" hidden="1">'[9]GER IFO vs Const'!$A$5</definedName>
    <definedName name="BLPH1036" hidden="1">'[9]GER IFO vs Const'!$A$5</definedName>
    <definedName name="BLPH1037" hidden="1">'[9]GER IFO vs Const'!$A$5</definedName>
    <definedName name="BLPH1038" hidden="1">'[9]GER IFO vs Const'!$A$5</definedName>
    <definedName name="BLPH1039" hidden="1">'[9]GER IFO vs Const'!$A$5</definedName>
    <definedName name="BLPH104" hidden="1">[10]BLP!$A$5</definedName>
    <definedName name="BLPH1040" hidden="1">'[9]GER IFO vs Const'!$A$5</definedName>
    <definedName name="BLPH1041" hidden="1">'[9]GER IFO vs Const'!$A$5</definedName>
    <definedName name="BLPH1042" hidden="1">'[9]GER IFO vs Const'!$A$5</definedName>
    <definedName name="BLPH1043" hidden="1">'[9]GER IFO vs Const'!$A$5</definedName>
    <definedName name="BLPH1044" hidden="1">'[9]GER IFO vs Const'!$A$5</definedName>
    <definedName name="BLPH1045" hidden="1">'[9]GER IFO vs Const'!$A$5</definedName>
    <definedName name="BLPH1046" hidden="1">'[9]GER IFO vs Const'!$A$5</definedName>
    <definedName name="BLPH1047" hidden="1">'[9]GER IFO vs Const'!$A$5</definedName>
    <definedName name="BLPH1048" hidden="1">'[9]GER IFO vs Const'!$A$5</definedName>
    <definedName name="BLPH1049" hidden="1">'[9]GER IFO vs Const'!$A$5</definedName>
    <definedName name="BLPH105" hidden="1">[9]Graph!$A$22</definedName>
    <definedName name="BLPH1050" hidden="1">'[9]GER IFO vs Const'!$A$5</definedName>
    <definedName name="BLPH1051" hidden="1">'[9]GER IFO vs Const'!$A$5</definedName>
    <definedName name="BLPH1052" hidden="1">'[9]GER IFO vs Const'!$A$5</definedName>
    <definedName name="BLPH1053" hidden="1">'[9]GER IFO vs Const'!$A$5</definedName>
    <definedName name="BLPH1054" hidden="1">'[9]GER IFO vs Const'!$A$5</definedName>
    <definedName name="BLPH1055" hidden="1">'[9]GER IFO vs Const'!$A$5</definedName>
    <definedName name="BLPH1056" hidden="1">'[9]GER IFO vs Const'!$A$5</definedName>
    <definedName name="BLPH1057" hidden="1">'[9]GER IFO vs Const'!$A$5</definedName>
    <definedName name="BLPH1058" hidden="1">'[9]GER IFO vs Const'!$A$5</definedName>
    <definedName name="BLPH1059" hidden="1">'[9]GER IFO vs Const'!$A$5</definedName>
    <definedName name="BLPH106" hidden="1">[9]Graph!$A$22</definedName>
    <definedName name="BLPH1060" hidden="1">'[9]GER IFO vs Const'!$A$5</definedName>
    <definedName name="BLPH1061" hidden="1">'[9]GER IFO vs Const'!$A$5</definedName>
    <definedName name="BLPH1062" hidden="1">'[9]GER IFO vs Const'!$A$5</definedName>
    <definedName name="BLPH1063" hidden="1">'[9]GER IFO vs Const'!$A$5</definedName>
    <definedName name="BLPH1064" hidden="1">'[9]GER IFO vs Const'!$A$5</definedName>
    <definedName name="BLPH1065" hidden="1">'[9]GER IFO vs Const'!$A$5</definedName>
    <definedName name="BLPH1066" hidden="1">'[9]GER IFO vs Const'!$A$5</definedName>
    <definedName name="BLPH1067" hidden="1">'[9]GER IFO vs Const'!$A$5</definedName>
    <definedName name="BLPH1068" hidden="1">'[9]GER IFO vs Const'!$A$5</definedName>
    <definedName name="BLPH1069" hidden="1">'[9]GER IFO vs Const'!$A$5</definedName>
    <definedName name="BLPH107" hidden="1">'[12]Dados BLP'!#REF!</definedName>
    <definedName name="BLPH1070" hidden="1">'[9]GER IFO vs Const'!$A$5</definedName>
    <definedName name="BLPH1071" hidden="1">'[9]GER IFO vs Const'!$A$5</definedName>
    <definedName name="BLPH1072" hidden="1">'[9]GER IFO vs Const'!$A$5</definedName>
    <definedName name="BLPH1073" hidden="1">'[9]GER IFO vs Const'!$A$5</definedName>
    <definedName name="BLPH1074" hidden="1">'[9]GER IFO vs Const'!$A$5</definedName>
    <definedName name="BLPH1075" hidden="1">'[9]GER IFO vs Const'!$A$5</definedName>
    <definedName name="BLPH1076" hidden="1">'[9]GER IFO vs Const'!$A$5</definedName>
    <definedName name="BLPH1077" hidden="1">'[9]GER IFO vs Const'!$A$5</definedName>
    <definedName name="BLPH1078" hidden="1">'[9]GER IFO vs Const'!$A$5</definedName>
    <definedName name="BLPH1079" hidden="1">'[9]GER IFO vs Const'!$A$5</definedName>
    <definedName name="BLPH108" hidden="1">[9]Graph!$A$22</definedName>
    <definedName name="BLPH1080" hidden="1">'[9]GER IFO vs Const'!$A$5</definedName>
    <definedName name="BLPH1081" hidden="1">'[9]GER IFO vs Const'!$A$5</definedName>
    <definedName name="BLPH1082" hidden="1">'[9]GER IFO vs Const'!$A$5</definedName>
    <definedName name="BLPH1083" hidden="1">'[9]GER IFO vs Const'!$A$5</definedName>
    <definedName name="BLPH1084" hidden="1">'[9]GER IFO vs Const'!$A$5</definedName>
    <definedName name="BLPH1085" hidden="1">'[9]GER IFO vs Const'!$A$5</definedName>
    <definedName name="BLPH1086" hidden="1">'[9]GER IFO vs Const'!$A$5</definedName>
    <definedName name="BLPH1087" hidden="1">'[9]GER IFO vs Const'!$A$5</definedName>
    <definedName name="BLPH1088" hidden="1">'[9]GER IFO vs Const'!$A$5</definedName>
    <definedName name="BLPH1089" hidden="1">'[9]GER IFO vs Const'!$A$5</definedName>
    <definedName name="BLPH109" hidden="1">[9]Graph!$A$22</definedName>
    <definedName name="BLPH1090" hidden="1">'[9]GER IFO vs Const'!$A$5</definedName>
    <definedName name="BLPH1091" hidden="1">'[9]GER IFO vs Const'!$A$5</definedName>
    <definedName name="BLPH1092" hidden="1">'[9]GER IFO vs Const'!$A$5</definedName>
    <definedName name="BLPH1093" hidden="1">'[9]GER IFO vs Const'!$A$5</definedName>
    <definedName name="BLPH1094" hidden="1">'[9]GER IFO vs Const'!$A$5</definedName>
    <definedName name="BLPH1095" hidden="1">'[9]GER IFO vs Const'!$A$5</definedName>
    <definedName name="BLPH1096" hidden="1">'[9]GER IFO vs Const'!$A$5</definedName>
    <definedName name="BLPH1097" hidden="1">'[9]GER IFO vs Const'!$A$5</definedName>
    <definedName name="BLPH1098" hidden="1">'[9]GER IFO vs Const'!$A$5</definedName>
    <definedName name="BLPH1099" hidden="1">'[9]GER IFO vs Const'!$A$5</definedName>
    <definedName name="BLPH11" hidden="1">[9]Graph!$A$22</definedName>
    <definedName name="BLPH110" hidden="1">[9]Graph!$A$22</definedName>
    <definedName name="BLPH1100" hidden="1">'[9]GER IFO vs Const'!$A$5</definedName>
    <definedName name="BLPH1101" hidden="1">'[9]GER IFO vs Const'!$A$5</definedName>
    <definedName name="BLPH1102" hidden="1">'[9]GER IFO vs Const'!$A$5</definedName>
    <definedName name="BLPH1103" hidden="1">'[9]GER IFO vs Const'!$A$5</definedName>
    <definedName name="BLPH1104" hidden="1">'[9]GER IFO vs Const'!$A$5</definedName>
    <definedName name="BLPH1105" hidden="1">'[9]GER IFO vs Const'!$A$5</definedName>
    <definedName name="BLPH1106" hidden="1">'[9]GER IFO vs Const'!$A$5</definedName>
    <definedName name="BLPH1107" hidden="1">'[9]GER IFO vs Const'!$A$5</definedName>
    <definedName name="BLPH1108" hidden="1">'[9]GER IFO vs Const'!$A$5</definedName>
    <definedName name="BLPH1109" hidden="1">'[9]GER IFO vs Const'!$A$5</definedName>
    <definedName name="BLPH111" hidden="1">[9]Graph!$A$22</definedName>
    <definedName name="BLPH1110" hidden="1">'[9]GER IFO vs Const'!$A$5</definedName>
    <definedName name="BLPH1111" hidden="1">'[9]GER IFO vs Const'!$A$5</definedName>
    <definedName name="BLPH1112" hidden="1">'[9]GER IFO vs Const'!$A$5</definedName>
    <definedName name="BLPH1113" hidden="1">'[9]GER IFO vs Const'!$A$5</definedName>
    <definedName name="BLPH1114" hidden="1">'[9]GER IFO vs Const'!$A$5</definedName>
    <definedName name="BLPH1115" hidden="1">'[9]GER IFO vs Const'!$A$5</definedName>
    <definedName name="BLPH1116" hidden="1">'[9]GER IFO vs Const'!$A$5</definedName>
    <definedName name="BLPH1117" hidden="1">'[9]GER IFO vs Const'!$A$5</definedName>
    <definedName name="BLPH1118" hidden="1">'[9]GER IFO vs Const'!$A$5</definedName>
    <definedName name="BLPH1119" hidden="1">'[9]GER IFO vs Const'!$A$5</definedName>
    <definedName name="BLPH112" hidden="1">[9]Graph!$A$22</definedName>
    <definedName name="BLPH1120" hidden="1">'[9]GER IFO vs Const'!$A$5</definedName>
    <definedName name="BLPH1121" hidden="1">'[9]GER IFO vs Const'!$A$5</definedName>
    <definedName name="BLPH1122" hidden="1">'[9]GER IFO vs Const'!$A$5</definedName>
    <definedName name="BLPH1123" hidden="1">'[9]GER IFO vs Const'!$A$5</definedName>
    <definedName name="BLPH1124" hidden="1">'[9]GER IFO vs Const'!$A$5</definedName>
    <definedName name="BLPH1125" hidden="1">'[9]GER IFO vs Const'!$A$5</definedName>
    <definedName name="BLPH1126" hidden="1">'[9]GER IFO vs Const'!$A$5</definedName>
    <definedName name="BLPH1127" hidden="1">'[9]GER IFO vs Const'!$A$5</definedName>
    <definedName name="BLPH1128" hidden="1">'[9]GER IFO vs Const'!$A$5</definedName>
    <definedName name="BLPH1129" hidden="1">'[9]GER IFO vs Const'!$A$5</definedName>
    <definedName name="BLPH113" hidden="1">[9]Graph!$A$22</definedName>
    <definedName name="BLPH1130" hidden="1">'[9]GER IFO vs Const'!$A$5</definedName>
    <definedName name="BLPH1131" hidden="1">'[9]GER IFO vs Const'!$A$5</definedName>
    <definedName name="BLPH1132" hidden="1">'[9]GER IFO vs Const'!$A$5</definedName>
    <definedName name="BLPH1133" hidden="1">'[9]GER IFO vs Const'!$A$5</definedName>
    <definedName name="BLPH1134" hidden="1">'[9]GER IFO vs Const'!$A$5</definedName>
    <definedName name="BLPH1135" hidden="1">'[9]GER IFO vs Const'!$A$5</definedName>
    <definedName name="BLPH1136" hidden="1">'[9]GER IFO vs Const'!$A$5</definedName>
    <definedName name="BLPH1137" hidden="1">'[9]GER IFO vs Const'!$A$5</definedName>
    <definedName name="BLPH1138" hidden="1">'[9]GER IFO vs Const'!$A$5</definedName>
    <definedName name="BLPH1139" hidden="1">'[9]GER IFO vs Const'!$A$5</definedName>
    <definedName name="BLPH114" hidden="1">[9]Graph!$A$22</definedName>
    <definedName name="BLPH1140" hidden="1">'[9]GER IFO vs Const'!$A$5</definedName>
    <definedName name="BLPH1141" hidden="1">'[9]GER IFO vs Const'!$A$5</definedName>
    <definedName name="BLPH1142" hidden="1">'[9]GER IFO vs Const'!$A$5</definedName>
    <definedName name="BLPH1143" hidden="1">'[9]GER IFO vs Const'!$A$5</definedName>
    <definedName name="BLPH1144" hidden="1">'[9]GER IFO vs Const'!$A$5</definedName>
    <definedName name="BLPH1145" hidden="1">'[9]GER IFO vs Const'!$A$5</definedName>
    <definedName name="BLPH1146" hidden="1">'[9]GER IFO vs Const'!$A$5</definedName>
    <definedName name="BLPH1147" hidden="1">'[9]GER IFO vs Const'!$A$5</definedName>
    <definedName name="BLPH1148" hidden="1">'[9]GER IFO vs Const'!$A$5</definedName>
    <definedName name="BLPH1149" hidden="1">'[9]GER IFO vs Const'!$A$5</definedName>
    <definedName name="BLPH115" hidden="1">[9]Graph!$A$22</definedName>
    <definedName name="BLPH1150" hidden="1">'[9]GER IFO vs Const'!$A$5</definedName>
    <definedName name="BLPH1151" hidden="1">'[9]GER IFO vs Const'!$A$5</definedName>
    <definedName name="BLPH1152" hidden="1">'[9]GER IFO vs Const'!$A$5</definedName>
    <definedName name="BLPH1153" hidden="1">'[9]GER IFO vs Const'!$A$5</definedName>
    <definedName name="BLPH1154" hidden="1">'[9]GER IFO vs Const'!$A$5</definedName>
    <definedName name="BLPH1155" hidden="1">'[9]GER IFO vs Const'!$A$5</definedName>
    <definedName name="BLPH1156" hidden="1">'[9]GER IFO vs Const'!$A$5</definedName>
    <definedName name="BLPH1157" hidden="1">'[9]GER IFO vs Const'!$A$5</definedName>
    <definedName name="BLPH1158" hidden="1">'[9]GER IFO vs Const'!$A$5</definedName>
    <definedName name="BLPH1159" hidden="1">'[9]GER IFO vs Const'!$A$5</definedName>
    <definedName name="BLPH116" hidden="1">[9]Graph!$A$22</definedName>
    <definedName name="BLPH1160" hidden="1">'[9]GER IFO vs Const'!$A$5</definedName>
    <definedName name="BLPH1161" hidden="1">'[9]GER IFO vs Const'!$A$5</definedName>
    <definedName name="BLPH1162" hidden="1">'[9]GER IFO vs Const'!$A$5</definedName>
    <definedName name="BLPH1163" hidden="1">'[9]GER IFO vs Const'!$A$5</definedName>
    <definedName name="BLPH1164" hidden="1">'[9]GER IFO vs Const'!$A$5</definedName>
    <definedName name="BLPH1165" hidden="1">'[9]GER IFO vs Const'!$A$5</definedName>
    <definedName name="BLPH1166" hidden="1">'[9]GER IFO vs Const'!$A$5</definedName>
    <definedName name="BLPH1167" hidden="1">'[9]GER IFO vs Const'!$A$5</definedName>
    <definedName name="BLPH1168" hidden="1">'[9]GER IFO vs Const'!$A$5</definedName>
    <definedName name="BLPH1169" hidden="1">'[9]GER IFO vs Const'!$A$5</definedName>
    <definedName name="BLPH117" hidden="1">[9]Graph!$A$22</definedName>
    <definedName name="BLPH1170" hidden="1">'[9]GER IFO vs Const'!$A$5</definedName>
    <definedName name="BLPH1171" hidden="1">'[9]GER IFO vs Const'!$A$5</definedName>
    <definedName name="BLPH1172" hidden="1">'[9]GER IFO vs Const'!$A$5</definedName>
    <definedName name="BLPH1173" hidden="1">'[9]GER IFO vs Const'!$A$5</definedName>
    <definedName name="BLPH1174" hidden="1">'[9]GER IFO vs Const'!$A$5</definedName>
    <definedName name="BLPH1175" hidden="1">'[9]GER IFO vs Const'!$A$5</definedName>
    <definedName name="BLPH1176" hidden="1">'[9]GER IFO vs Const'!$A$5</definedName>
    <definedName name="BLPH1177" hidden="1">'[9]GER IFO vs Const'!$A$5</definedName>
    <definedName name="BLPH1178" hidden="1">'[9]GER IFO vs Const'!$A$5</definedName>
    <definedName name="BLPH1179" hidden="1">'[9]GER IFO vs Const'!$A$5</definedName>
    <definedName name="BLPH118" hidden="1">[9]Graph!$A$22</definedName>
    <definedName name="BLPH1180" hidden="1">'[9]GER IFO vs Const'!$A$5</definedName>
    <definedName name="BLPH1181" hidden="1">'[9]GER IFO vs Const'!$A$5</definedName>
    <definedName name="BLPH1182" hidden="1">'[9]GER IFO vs Const'!$A$5</definedName>
    <definedName name="BLPH1183" hidden="1">'[9]GER IFO vs Const'!$A$5</definedName>
    <definedName name="BLPH1184" hidden="1">'[9]GER IFO vs Const'!$A$5</definedName>
    <definedName name="BLPH1185" hidden="1">'[9]GER IFO vs Const'!$A$5</definedName>
    <definedName name="BLPH1186" hidden="1">'[9]GER IFO vs Const'!$A$5</definedName>
    <definedName name="BLPH1187" hidden="1">'[9]GER IFO vs Const'!$A$5</definedName>
    <definedName name="BLPH1188" hidden="1">'[9]GER IFO vs Const'!$A$5</definedName>
    <definedName name="BLPH1189" hidden="1">'[9]GER IFO vs Const'!$A$5</definedName>
    <definedName name="BLPH119" hidden="1">[9]Graph!$A$22</definedName>
    <definedName name="BLPH1190" hidden="1">'[9]GER IFO vs Const'!$A$5</definedName>
    <definedName name="BLPH1191" hidden="1">'[9]GER IFO vs Const'!$A$5</definedName>
    <definedName name="BLPH1192" hidden="1">'[9]GER IFO vs Const'!$A$5</definedName>
    <definedName name="BLPH1193" hidden="1">'[9]GER IFO vs Const'!$A$5</definedName>
    <definedName name="BLPH1194" hidden="1">'[9]GER IFO vs Const'!$A$5</definedName>
    <definedName name="BLPH1195" hidden="1">'[9]GER IFO vs Const'!$A$5</definedName>
    <definedName name="BLPH1196" hidden="1">'[9]GER IFO vs Const'!$A$5</definedName>
    <definedName name="BLPH1197" hidden="1">'[9]GER IFO vs Const'!$A$5</definedName>
    <definedName name="BLPH1198" hidden="1">'[9]GER IFO vs Const'!$A$5</definedName>
    <definedName name="BLPH1199" hidden="1">'[9]GER IFO vs Const'!$A$5</definedName>
    <definedName name="BLPH12" hidden="1">[9]Graph!$H$23</definedName>
    <definedName name="BLPH120" hidden="1">[9]Graph!$A$22</definedName>
    <definedName name="BLPH1200" hidden="1">'[9]GER IFO vs Const'!$A$5</definedName>
    <definedName name="BLPH1201" hidden="1">'[9]GER IFO vs Const'!$A$5</definedName>
    <definedName name="BLPH1202" hidden="1">'[9]GER IFO vs Const'!$A$5</definedName>
    <definedName name="BLPH1203" hidden="1">'[9]GER IFO vs Const'!$A$5</definedName>
    <definedName name="BLPH1204" hidden="1">'[9]GER IFO vs Const'!$A$5</definedName>
    <definedName name="BLPH1205" hidden="1">'[9]GER IFO vs Const'!$A$5</definedName>
    <definedName name="BLPH1206" hidden="1">'[9]GER IFO vs Const'!$A$5</definedName>
    <definedName name="BLPH1207" hidden="1">'[9]GER IFO vs Const'!$A$5</definedName>
    <definedName name="BLPH1208" hidden="1">'[9]GER IFO vs Const'!$A$5</definedName>
    <definedName name="BLPH1209" hidden="1">'[9]GER IFO vs Const'!$A$5</definedName>
    <definedName name="BLPH121" hidden="1">[9]Graph!$A$22</definedName>
    <definedName name="BLPH1210" hidden="1">'[9]GER IFO vs Const'!$A$5</definedName>
    <definedName name="BLPH1211" hidden="1">'[9]GER IFO vs Const'!$A$5</definedName>
    <definedName name="BLPH1212" hidden="1">'[9]GER IFO vs Const'!$A$5</definedName>
    <definedName name="BLPH1213" hidden="1">'[9]GER IFO vs Const'!$A$5</definedName>
    <definedName name="BLPH1214" hidden="1">'[9]GER IFO vs Const'!$A$5</definedName>
    <definedName name="BLPH1215" hidden="1">'[9]GER IFO vs Const'!$A$5</definedName>
    <definedName name="BLPH1216" hidden="1">'[9]GER IFO vs Const'!$A$5</definedName>
    <definedName name="BLPH1217" hidden="1">'[9]GER IFO vs Const'!$A$5</definedName>
    <definedName name="BLPH1218" hidden="1">'[9]GER IFO vs Const'!$A$5</definedName>
    <definedName name="BLPH1219" hidden="1">'[9]GER IFO vs Const'!$A$5</definedName>
    <definedName name="BLPH122" hidden="1">[9]Graph!$A$22</definedName>
    <definedName name="BLPH1220" hidden="1">'[9]GER IFO vs Const'!$A$5</definedName>
    <definedName name="BLPH1221" hidden="1">'[9]GER IFO vs Const'!$A$5</definedName>
    <definedName name="BLPH1222" hidden="1">'[9]GER IFO vs Const'!$A$5</definedName>
    <definedName name="BLPH1223" hidden="1">'[9]GER IFO vs Const'!$A$5</definedName>
    <definedName name="BLPH1224" hidden="1">'[9]GER IFO vs Const'!$A$5</definedName>
    <definedName name="BLPH1225" hidden="1">'[9]GER IFO vs Const'!$A$5</definedName>
    <definedName name="BLPH1226" hidden="1">'[9]GER IFO vs Const'!$A$5</definedName>
    <definedName name="BLPH1227" hidden="1">'[9]GER IFO vs Const'!$A$5</definedName>
    <definedName name="BLPH1228" hidden="1">'[9]GER IFO vs Const'!$A$5</definedName>
    <definedName name="BLPH1229" hidden="1">'[9]GER IFO vs Const'!$A$5</definedName>
    <definedName name="BLPH123" hidden="1">[9]Graph!$A$22</definedName>
    <definedName name="BLPH1230" hidden="1">'[9]GER IFO vs Const'!$A$5</definedName>
    <definedName name="BLPH1231" hidden="1">'[9]GER IFO vs Const'!$A$5</definedName>
    <definedName name="BLPH1232" hidden="1">'[9]GER IFO vs Const'!$A$5</definedName>
    <definedName name="BLPH1233" hidden="1">'[9]GER IFO vs Const'!$A$5</definedName>
    <definedName name="BLPH1234" hidden="1">'[9]GER IFO vs Const'!$A$5</definedName>
    <definedName name="BLPH1235" hidden="1">'[9]GER IFO vs Const'!$A$5</definedName>
    <definedName name="BLPH1236" hidden="1">'[9]GER IFO vs Const'!$A$5</definedName>
    <definedName name="BLPH1237" hidden="1">'[9]GER IFO vs Const'!$A$5</definedName>
    <definedName name="BLPH1238" hidden="1">'[9]GER IFO vs Const'!$A$5</definedName>
    <definedName name="BLPH1239" hidden="1">'[9]GER IFO vs Const'!$A$5</definedName>
    <definedName name="BLPH124" hidden="1">[9]Graph!$A$22</definedName>
    <definedName name="BLPH1240" hidden="1">'[9]GER IFO vs Const'!$A$5</definedName>
    <definedName name="BLPH1241" hidden="1">'[9]GER IFO vs Const'!$A$5</definedName>
    <definedName name="BLPH1242" hidden="1">'[9]GER IFO vs Const'!$A$5</definedName>
    <definedName name="BLPH1243" hidden="1">'[9]GER IFO vs Const'!$A$5</definedName>
    <definedName name="BLPH1244" hidden="1">'[9]GER IFO vs Const'!$A$5</definedName>
    <definedName name="BLPH1245" hidden="1">'[9]GER IFO vs Const'!$A$5</definedName>
    <definedName name="BLPH1246" hidden="1">'[9]GER IFO vs Const'!$A$5</definedName>
    <definedName name="BLPH1247" hidden="1">'[9]GER IFO vs Const'!$A$5</definedName>
    <definedName name="BLPH1248" hidden="1">'[9]GER IFO vs Const'!$A$5</definedName>
    <definedName name="BLPH1249" hidden="1">'[9]GER IFO vs Const'!$A$5</definedName>
    <definedName name="BLPH125" hidden="1">[9]Graph!$A$22</definedName>
    <definedName name="BLPH1250" hidden="1">'[9]GER IFO vs Const'!$A$5</definedName>
    <definedName name="BLPH1251" hidden="1">'[9]GER IFO vs Const'!$A$5</definedName>
    <definedName name="BLPH1252" hidden="1">'[9]GER IFO vs Const'!$A$5</definedName>
    <definedName name="BLPH1253" hidden="1">'[9]GER IFO vs Const'!$A$5</definedName>
    <definedName name="BLPH1254" hidden="1">'[9]GER IFO vs Const'!$A$5</definedName>
    <definedName name="BLPH1255" hidden="1">'[9]GER IFO vs Const'!$A$5</definedName>
    <definedName name="BLPH1256" hidden="1">'[9]GER IFO vs Const'!$A$5</definedName>
    <definedName name="BLPH1257" hidden="1">'[9]GER IFO vs Const'!$A$5</definedName>
    <definedName name="BLPH1258" hidden="1">'[9]GER IFO vs Const'!$A$5</definedName>
    <definedName name="BLPH1259" hidden="1">'[9]GER IFO vs Const'!$A$5</definedName>
    <definedName name="BLPH126" hidden="1">[9]Graph!$A$22</definedName>
    <definedName name="BLPH1260" hidden="1">'[9]GER IFO vs Const'!$A$5</definedName>
    <definedName name="BLPH1261" hidden="1">'[9]GER IFO vs Const'!$A$5</definedName>
    <definedName name="BLPH1262" hidden="1">'[9]GER IFO vs Const'!$A$5</definedName>
    <definedName name="BLPH1263" hidden="1">'[9]GER IFO vs Const'!$A$5</definedName>
    <definedName name="BLPH1264" hidden="1">'[9]GER IFO vs Const'!$A$5</definedName>
    <definedName name="BLPH1265" hidden="1">'[9]GER IFO vs Const'!$A$5</definedName>
    <definedName name="BLPH1266" hidden="1">'[9]GER IFO vs Const'!$A$5</definedName>
    <definedName name="BLPH1267" hidden="1">'[9]GER IFO vs Const'!$A$5</definedName>
    <definedName name="BLPH1268" hidden="1">'[9]GER IFO vs Const'!$A$5</definedName>
    <definedName name="BLPH1269" hidden="1">'[9]GER IFO vs Const'!$A$5</definedName>
    <definedName name="BLPH127" hidden="1">[9]Graph!$A$22</definedName>
    <definedName name="BLPH1270" hidden="1">'[9]GER IFO vs Const'!$A$5</definedName>
    <definedName name="BLPH1271" hidden="1">'[9]GER IFO vs Const'!$A$5</definedName>
    <definedName name="BLPH1272" hidden="1">'[9]GER IFO vs Const'!$A$5</definedName>
    <definedName name="BLPH1273" hidden="1">'[9]GER IFO vs Const'!$A$5</definedName>
    <definedName name="BLPH1274" hidden="1">'[9]GER IFO vs Const'!$A$5</definedName>
    <definedName name="BLPH1275" hidden="1">'[9]GER IFO vs Const'!$A$5</definedName>
    <definedName name="BLPH1276" hidden="1">'[9]GER IFO vs Const'!$A$5</definedName>
    <definedName name="BLPH1277" hidden="1">'[9]GER IFO vs Const'!$A$5</definedName>
    <definedName name="BLPH1278" hidden="1">'[9]GER IFO vs Const'!$A$5</definedName>
    <definedName name="BLPH1279" hidden="1">'[9]GER IFO vs Const'!$A$5</definedName>
    <definedName name="BLPH128" hidden="1">[9]Graph!$A$22</definedName>
    <definedName name="BLPH1280" hidden="1">'[9]GER IFO vs Const'!$A$5</definedName>
    <definedName name="BLPH1281" hidden="1">'[9]GER IFO vs Const'!$A$5</definedName>
    <definedName name="BLPH1282" hidden="1">'[9]GER IFO vs Const'!$A$5</definedName>
    <definedName name="BLPH1283" hidden="1">'[9]GER IFO vs Const'!$A$5</definedName>
    <definedName name="BLPH1284" hidden="1">'[9]GER IFO vs Const'!$A$5</definedName>
    <definedName name="BLPH1285" hidden="1">'[9]GER IFO vs Const'!$A$5</definedName>
    <definedName name="BLPH1286" hidden="1">'[9]GER IFO vs Const'!$A$5</definedName>
    <definedName name="BLPH1287" hidden="1">'[9]GER IFO vs Const'!$A$5</definedName>
    <definedName name="BLPH1288" hidden="1">'[9]GER IFO vs Const'!$A$5</definedName>
    <definedName name="BLPH1289" hidden="1">'[9]GER IFO vs Const'!$A$5</definedName>
    <definedName name="BLPH129" hidden="1">[9]Graph!$A$22</definedName>
    <definedName name="BLPH1290" hidden="1">'[9]GER IFO vs Const'!$A$5</definedName>
    <definedName name="BLPH1291" hidden="1">'[9]GER IFO vs Const'!$A$5</definedName>
    <definedName name="BLPH1292" hidden="1">'[9]GER IFO vs Const'!$A$5</definedName>
    <definedName name="BLPH1293" hidden="1">'[9]GER IFO vs Const'!$A$5</definedName>
    <definedName name="BLPH1294" hidden="1">'[9]GER IFO vs Const'!$A$5</definedName>
    <definedName name="BLPH1295" hidden="1">'[9]GER IFO vs Const'!$A$5</definedName>
    <definedName name="BLPH1296" hidden="1">'[9]GER IFO vs Const'!$A$5</definedName>
    <definedName name="BLPH1297" hidden="1">'[9]GER IFO vs Const'!$A$5</definedName>
    <definedName name="BLPH1298" hidden="1">'[9]GER IFO vs Const'!$A$5</definedName>
    <definedName name="BLPH1299" hidden="1">'[9]GER IFO vs Const'!$A$5</definedName>
    <definedName name="BLPH13" hidden="1">[9]Graph!$A$22</definedName>
    <definedName name="BLPH130" hidden="1">[9]Graph!$A$22</definedName>
    <definedName name="BLPH1300" hidden="1">'[9]GER IFO vs Const'!$A$5</definedName>
    <definedName name="BLPH1301" hidden="1">'[9]GER IFO vs Const'!$A$5</definedName>
    <definedName name="BLPH1302" hidden="1">'[9]GER IFO vs Const'!$A$5</definedName>
    <definedName name="BLPH1303" hidden="1">'[9]GER IFO vs Const'!$A$5</definedName>
    <definedName name="BLPH1304" hidden="1">'[9]GER IFO vs Const'!$A$5</definedName>
    <definedName name="BLPH1305" hidden="1">'[9]GER IFO vs Const'!$A$5</definedName>
    <definedName name="BLPH1306" hidden="1">'[9]GER IFO vs Const'!$A$5</definedName>
    <definedName name="BLPH1307" hidden="1">'[9]GER IFO vs Const'!$A$5</definedName>
    <definedName name="BLPH1308" hidden="1">'[9]GER IFO vs Const'!$A$5</definedName>
    <definedName name="BLPH1309" hidden="1">'[9]GER IFO vs Const'!$A$5</definedName>
    <definedName name="BLPH131" hidden="1">[9]Graph!$A$22</definedName>
    <definedName name="BLPH1310" hidden="1">'[9]GER IFO vs Const'!$A$5</definedName>
    <definedName name="BLPH1311" hidden="1">'[9]GER IFO vs Const'!$A$5</definedName>
    <definedName name="BLPH1312" hidden="1">'[9]GER IFO vs Const'!$A$5</definedName>
    <definedName name="BLPH1313" hidden="1">'[9]GER IFO vs Const'!$A$5</definedName>
    <definedName name="BLPH1314" hidden="1">'[9]GER IFO vs Const'!$A$5</definedName>
    <definedName name="BLPH1315" hidden="1">'[9]GER IFO vs Const'!$A$5</definedName>
    <definedName name="BLPH1316" hidden="1">'[9]GER IFO vs Const'!$A$5</definedName>
    <definedName name="BLPH1317" hidden="1">'[9]GER IFO vs Const'!$A$5</definedName>
    <definedName name="BLPH1318" hidden="1">'[9]GER IFO vs Const'!$A$5</definedName>
    <definedName name="BLPH1319" hidden="1">'[9]GER IFO vs Const'!$A$5</definedName>
    <definedName name="BLPH132" hidden="1">[9]Graph!$A$22</definedName>
    <definedName name="BLPH1320" hidden="1">'[9]GER IFO vs Const'!$A$5</definedName>
    <definedName name="BLPH1321" hidden="1">'[9]GER IFO vs Const'!$A$5</definedName>
    <definedName name="BLPH1322" hidden="1">'[9]GER IFO vs Const'!$A$5</definedName>
    <definedName name="BLPH1323" hidden="1">'[9]GER IFO vs Const'!$A$5</definedName>
    <definedName name="BLPH1324" hidden="1">'[9]GER IFO vs Const'!$A$5</definedName>
    <definedName name="BLPH1325" hidden="1">'[9]GER IFO vs Const'!$A$5</definedName>
    <definedName name="BLPH1326" hidden="1">'[9]GER IFO vs Const'!$A$5</definedName>
    <definedName name="BLPH1327" hidden="1">'[9]GER IFO vs Const'!$A$5</definedName>
    <definedName name="BLPH1328" hidden="1">'[9]GER IFO vs Const'!$A$5</definedName>
    <definedName name="BLPH1329" hidden="1">'[9]GER IFO vs Const'!$A$5</definedName>
    <definedName name="BLPH133" hidden="1">[9]Graph!$A$22</definedName>
    <definedName name="BLPH1330" hidden="1">'[9]GER IFO vs Const'!$A$5</definedName>
    <definedName name="BLPH1331" hidden="1">'[9]GER IFO vs Const'!$A$5</definedName>
    <definedName name="BLPH1332" hidden="1">'[9]GER IFO vs Const'!$A$5</definedName>
    <definedName name="BLPH1333" hidden="1">'[9]GER IFO vs Const'!$A$5</definedName>
    <definedName name="BLPH1334" hidden="1">'[9]GER IFO vs Const'!$A$5</definedName>
    <definedName name="BLPH1335" hidden="1">'[9]GER IFO vs Const'!$A$5</definedName>
    <definedName name="BLPH1336" hidden="1">'[9]GER IFO vs Const'!$A$5</definedName>
    <definedName name="BLPH1337" hidden="1">'[9]GER IFO vs Const'!$A$5</definedName>
    <definedName name="BLPH1338" hidden="1">'[9]GER IFO vs Const'!$A$5</definedName>
    <definedName name="BLPH1339" hidden="1">'[9]GER IFO vs Const'!$A$5</definedName>
    <definedName name="BLPH1340" hidden="1">'[9]GER IFO vs Const'!$A$5</definedName>
    <definedName name="BLPH1341" hidden="1">'[9]GER IFO vs Const'!$A$5</definedName>
    <definedName name="BLPH1342" hidden="1">'[9]GER IFO vs Const'!$A$5</definedName>
    <definedName name="BLPH1343" hidden="1">'[9]GER IFO vs Const'!$A$5</definedName>
    <definedName name="BLPH1344" hidden="1">'[9]GER IFO vs Const'!$A$5</definedName>
    <definedName name="BLPH1345" hidden="1">'[9]GER IFO vs Const'!$A$5</definedName>
    <definedName name="BLPH1346" hidden="1">'[9]GER IFO vs Const'!$A$5</definedName>
    <definedName name="BLPH1347" hidden="1">'[9]GER IFO vs Const'!$A$5</definedName>
    <definedName name="BLPH1348" hidden="1">'[9]GER IFO vs Const'!$A$5</definedName>
    <definedName name="BLPH1349" hidden="1">'[9]GER IFO vs Const'!$A$5</definedName>
    <definedName name="BLPH135" hidden="1">[9]Graph!$A$22</definedName>
    <definedName name="BLPH1350" hidden="1">'[9]GER IFO vs Const'!$A$5</definedName>
    <definedName name="BLPH1351" hidden="1">'[9]GER IFO vs Const'!$A$5</definedName>
    <definedName name="BLPH1352" hidden="1">'[9]GER IFO vs Const'!$A$5</definedName>
    <definedName name="BLPH1353" hidden="1">'[9]GER IFO vs Const'!$A$5</definedName>
    <definedName name="BLPH1354" hidden="1">'[9]GER IFO vs Const'!$A$5</definedName>
    <definedName name="BLPH1355" hidden="1">'[9]GER IFO vs Const'!$A$5</definedName>
    <definedName name="BLPH1356" hidden="1">'[9]GER IFO vs Const'!$A$5</definedName>
    <definedName name="BLPH1357" hidden="1">'[9]GER IFO vs Const'!$A$5</definedName>
    <definedName name="BLPH1358" hidden="1">'[9]GER IFO vs Const'!$A$5</definedName>
    <definedName name="BLPH1359" hidden="1">'[9]GER IFO vs Const'!$A$5</definedName>
    <definedName name="BLPH136" hidden="1">[9]Graph!$A$22</definedName>
    <definedName name="BLPH1360" hidden="1">'[9]GER IFO vs Const'!$A$5</definedName>
    <definedName name="BLPH1361" hidden="1">'[9]GER IFO vs Const'!$A$5</definedName>
    <definedName name="BLPH1362" hidden="1">'[9]GER IFO vs Const'!$A$5</definedName>
    <definedName name="BLPH1363" hidden="1">'[9]GER IFO vs Const'!$A$5</definedName>
    <definedName name="BLPH1364" hidden="1">'[9]GER IFO vs Const'!$A$5</definedName>
    <definedName name="BLPH1365" hidden="1">'[9]GER IFO vs Const'!$A$5</definedName>
    <definedName name="BLPH1366" hidden="1">'[9]GER IFO vs Const'!$A$5</definedName>
    <definedName name="BLPH1367" hidden="1">'[9]GER IFO vs Const'!$A$5</definedName>
    <definedName name="BLPH1368" hidden="1">'[9]GER IFO vs Const'!$A$5</definedName>
    <definedName name="BLPH1369" hidden="1">'[9]GER IFO vs Const'!$A$5</definedName>
    <definedName name="BLPH137" hidden="1">[9]Graph!$A$22</definedName>
    <definedName name="BLPH1370" hidden="1">'[9]GER IFO vs Const'!$A$5</definedName>
    <definedName name="BLPH1371" hidden="1">'[9]GER IFO vs Const'!$A$5</definedName>
    <definedName name="BLPH1372" hidden="1">'[9]GER IFO vs Const'!$A$5</definedName>
    <definedName name="BLPH1373" hidden="1">'[9]GER IFO vs Const'!$A$5</definedName>
    <definedName name="BLPH1374" hidden="1">'[9]GER IFO vs Const'!$A$5</definedName>
    <definedName name="BLPH1375" hidden="1">'[9]GER IFO vs Const'!$A$5</definedName>
    <definedName name="BLPH1376" hidden="1">'[9]GER IFO vs Const'!$A$5</definedName>
    <definedName name="BLPH1377" hidden="1">'[9]GER IFO vs Const'!$A$5</definedName>
    <definedName name="BLPH1378" hidden="1">'[9]GER IFO vs Const'!$A$5</definedName>
    <definedName name="BLPH1379" hidden="1">'[9]GER IFO vs Const'!$A$5</definedName>
    <definedName name="BLPH138" hidden="1">[9]Graph!$A$22</definedName>
    <definedName name="BLPH1380" hidden="1">'[9]GER IFO vs Const'!$A$5</definedName>
    <definedName name="BLPH1381" hidden="1">'[9]GER IFO vs Const'!$A$5</definedName>
    <definedName name="BLPH1382" hidden="1">'[9]GER IFO vs Const'!$A$5</definedName>
    <definedName name="BLPH1383" hidden="1">'[9]GER IFO vs Const'!$A$5</definedName>
    <definedName name="BLPH1384" hidden="1">'[9]GER IFO vs Const'!$A$5</definedName>
    <definedName name="BLPH1385" hidden="1">'[9]GER IFO vs Const'!$A$5</definedName>
    <definedName name="BLPH1386" hidden="1">'[9]GER IFO vs Const'!$A$5</definedName>
    <definedName name="BLPH1387" hidden="1">'[9]GER IFO vs Const'!$A$5</definedName>
    <definedName name="BLPH1388" hidden="1">'[9]GER IFO vs Const'!$A$5</definedName>
    <definedName name="BLPH1389" hidden="1">'[9]GER IFO vs Const'!$A$5</definedName>
    <definedName name="BLPH139" hidden="1">[9]Graph!$A$22</definedName>
    <definedName name="BLPH1390" hidden="1">'[9]GER IFO vs Const'!$A$5</definedName>
    <definedName name="BLPH1391" hidden="1">'[9]GER IFO vs Const'!$A$5</definedName>
    <definedName name="BLPH1392" hidden="1">'[9]GER IFO vs Const'!$A$5</definedName>
    <definedName name="BLPH1393" hidden="1">'[9]GER IFO vs Const'!$A$5</definedName>
    <definedName name="BLPH1394" hidden="1">'[9]GER IFO vs Const'!$A$5</definedName>
    <definedName name="BLPH1395" hidden="1">'[9]GER IFO vs Const'!$A$5</definedName>
    <definedName name="BLPH1396" hidden="1">'[9]GER IFO vs Const'!$A$5</definedName>
    <definedName name="BLPH1397" hidden="1">'[9]GER IFO vs Const'!$A$5</definedName>
    <definedName name="BLPH1398" hidden="1">'[9]GER IFO vs Const'!$A$5</definedName>
    <definedName name="BLPH1399" hidden="1">'[9]GER IFO vs Const'!$A$5</definedName>
    <definedName name="BLPH14" hidden="1">[9]Graph!$A$22</definedName>
    <definedName name="BLPH140" hidden="1">[9]Graph!$A$22</definedName>
    <definedName name="BLPH1400" hidden="1">'[9]GER IFO vs Const'!$A$5</definedName>
    <definedName name="BLPH1401" hidden="1">'[9]GER IFO vs Const'!$A$5</definedName>
    <definedName name="BLPH1402" hidden="1">'[9]GER IFO vs Const'!$A$5</definedName>
    <definedName name="BLPH1403" hidden="1">'[9]GER IFO vs Const'!$A$5</definedName>
    <definedName name="BLPH1404" hidden="1">'[9]GER IFO vs Const'!$A$5</definedName>
    <definedName name="BLPH1405" hidden="1">'[9]GER IFO vs Const'!$A$5</definedName>
    <definedName name="BLPH1406" hidden="1">'[9]GER IFO vs Const'!$A$5</definedName>
    <definedName name="BLPH1407" hidden="1">'[9]GER IFO vs Const'!$A$5</definedName>
    <definedName name="BLPH1408" hidden="1">'[9]GER IFO vs Const'!$A$5</definedName>
    <definedName name="BLPH1409" hidden="1">'[9]GER IFO vs Const'!$A$5</definedName>
    <definedName name="BLPH141" hidden="1">[9]Graph!$A$22</definedName>
    <definedName name="BLPH1410" hidden="1">'[9]GER IFO vs Const'!$A$5</definedName>
    <definedName name="BLPH1411" hidden="1">'[9]GER IFO vs Const'!$A$5</definedName>
    <definedName name="BLPH1412" hidden="1">'[9]GER IFO vs Const'!$A$5</definedName>
    <definedName name="BLPH1413" hidden="1">'[9]GER IFO vs Const'!$A$5</definedName>
    <definedName name="BLPH1414" hidden="1">'[9]GER IFO vs Const'!$A$5</definedName>
    <definedName name="BLPH1415" hidden="1">'[9]GER IFO vs Const'!$A$5</definedName>
    <definedName name="BLPH1416" hidden="1">'[9]GER IFO vs Const'!$A$5</definedName>
    <definedName name="BLPH1417" hidden="1">'[9]GER IFO vs Const'!$A$5</definedName>
    <definedName name="BLPH1418" hidden="1">'[9]GER IFO vs Const'!$A$5</definedName>
    <definedName name="BLPH1419" hidden="1">'[9]GER IFO vs Const'!$A$5</definedName>
    <definedName name="BLPH142" hidden="1">[9]Graph!$A$22</definedName>
    <definedName name="BLPH1420" hidden="1">'[9]GER IFO vs Const'!$A$5</definedName>
    <definedName name="BLPH1421" hidden="1">'[9]GER IFO vs Const'!$A$5</definedName>
    <definedName name="BLPH1422" hidden="1">'[9]GER IFO vs Const'!$A$5</definedName>
    <definedName name="BLPH1423" hidden="1">'[9]GER IFO vs Const'!$A$5</definedName>
    <definedName name="BLPH1424" hidden="1">'[9]GER IFO vs Const'!$A$5</definedName>
    <definedName name="BLPH1425" hidden="1">'[9]GER IFO vs Const'!$A$5</definedName>
    <definedName name="BLPH1426" hidden="1">'[9]GER IFO vs Const'!$A$5</definedName>
    <definedName name="BLPH1427" hidden="1">'[9]GER IFO vs Const'!$A$5</definedName>
    <definedName name="BLPH1428" hidden="1">'[9]GER IFO vs Const'!$A$5</definedName>
    <definedName name="BLPH1429" hidden="1">'[9]GER IFO vs Const'!$A$5</definedName>
    <definedName name="BLPH143" hidden="1">[9]Graph!$A$22</definedName>
    <definedName name="BLPH1430" hidden="1">'[9]GER IFO vs Const'!$A$5</definedName>
    <definedName name="BLPH1431" hidden="1">'[9]GER IFO vs Const'!$A$5</definedName>
    <definedName name="BLPH1434" hidden="1">'[9]GER IFO vs Const'!$A$5</definedName>
    <definedName name="BLPH1435" hidden="1">'[9]GER IFO vs Const'!$A$5</definedName>
    <definedName name="BLPH1436" hidden="1">'[9]GER IFO vs Const'!$A$5</definedName>
    <definedName name="BLPH1437" hidden="1">'[9]GER IFO vs Const'!$A$5</definedName>
    <definedName name="BLPH1438" hidden="1">'[9]GER IFO vs Const'!$A$5</definedName>
    <definedName name="BLPH1439" hidden="1">'[9]GER IFO vs Const'!$A$5</definedName>
    <definedName name="BLPH144" hidden="1">[9]Graph!$A$22</definedName>
    <definedName name="BLPH1440" hidden="1">'[9]GER IFO vs Const'!$A$5</definedName>
    <definedName name="BLPH1441" hidden="1">'[9]GER IFO vs Const'!$A$5</definedName>
    <definedName name="BLPH1442" hidden="1">'[9]GER IFO vs Const'!$A$5</definedName>
    <definedName name="BLPH1443" hidden="1">'[9]GER IFO vs Const'!$A$5</definedName>
    <definedName name="BLPH1444" hidden="1">'[9]GER IFO vs Const'!$A$5</definedName>
    <definedName name="BLPH1445" hidden="1">'[9]GER IFO vs Const'!$A$5</definedName>
    <definedName name="BLPH1446" hidden="1">'[9]GER IFO vs Const'!$A$5</definedName>
    <definedName name="BLPH1447" hidden="1">'[9]GER IFO vs Const'!$A$5</definedName>
    <definedName name="BLPH1448" hidden="1">'[9]GER IFO vs Const'!$A$5</definedName>
    <definedName name="BLPH1449" hidden="1">'[9]GER IFO vs Const'!$A$5</definedName>
    <definedName name="BLPH145" hidden="1">[9]Graph!$A$22</definedName>
    <definedName name="BLPH1450" hidden="1">'[9]GER IFO vs Const'!$A$5</definedName>
    <definedName name="BLPH1451" hidden="1">'[9]GER IFO vs Const'!$A$5</definedName>
    <definedName name="BLPH1452" hidden="1">'[9]GER IFO vs Const'!$A$5</definedName>
    <definedName name="BLPH1453" hidden="1">'[9]GER IFO vs Const'!$A$5</definedName>
    <definedName name="BLPH1454" hidden="1">'[9]GER IFO vs Const'!$A$5</definedName>
    <definedName name="BLPH1455" hidden="1">'[9]GER IFO vs Const'!$A$5</definedName>
    <definedName name="BLPH1456" hidden="1">'[9]GER IFO vs Const'!$A$5</definedName>
    <definedName name="BLPH1457" hidden="1">'[9]GER IFO vs Const'!$A$5</definedName>
    <definedName name="BLPH1458" hidden="1">'[9]GER IFO vs Const'!$A$5</definedName>
    <definedName name="BLPH1459" hidden="1">'[9]GER IFO vs Const'!$A$5</definedName>
    <definedName name="BLPH146" hidden="1">[9]Graph!$A$22</definedName>
    <definedName name="BLPH1460" hidden="1">'[9]GER IFO vs Const'!$A$5</definedName>
    <definedName name="BLPH1461" hidden="1">'[9]GER IFO vs Const'!$A$5</definedName>
    <definedName name="BLPH1462" hidden="1">'[9]GER IFO vs Const'!$A$5</definedName>
    <definedName name="BLPH1463" hidden="1">'[9]GER IFO vs Const'!$A$5</definedName>
    <definedName name="BLPH1464" hidden="1">'[9]GER IFO vs Const'!$A$5</definedName>
    <definedName name="BLPH1465" hidden="1">'[9]GER IFO vs Const'!$A$5</definedName>
    <definedName name="BLPH1466" hidden="1">'[9]GER IFO vs Const'!$A$5</definedName>
    <definedName name="BLPH1467" hidden="1">'[9]GER IFO vs Const'!$A$5</definedName>
    <definedName name="BLPH1468" hidden="1">'[9]GER IFO vs Const'!$A$5</definedName>
    <definedName name="BLPH1469" hidden="1">'[9]GER IFO vs Const'!$A$5</definedName>
    <definedName name="BLPH147" hidden="1">[9]Graph!$A$22</definedName>
    <definedName name="BLPH1470" hidden="1">'[9]GER IFO vs Const'!$A$5</definedName>
    <definedName name="BLPH1471" hidden="1">'[9]GER IFO vs Const'!$A$5</definedName>
    <definedName name="BLPH1472" hidden="1">'[9]GER IFO vs Const'!$A$5</definedName>
    <definedName name="BLPH1473" hidden="1">'[9]GER IFO vs Const'!$A$5</definedName>
    <definedName name="BLPH1474" hidden="1">'[9]GER IFO vs Const'!$A$5</definedName>
    <definedName name="BLPH1475" hidden="1">'[9]GER IFO vs Const'!$A$5</definedName>
    <definedName name="BLPH1476" hidden="1">'[9]GER IFO vs Const'!$A$5</definedName>
    <definedName name="BLPH1477" hidden="1">'[9]GER IFO vs Const'!$A$5</definedName>
    <definedName name="BLPH1478" hidden="1">'[9]GER IFO vs Const'!$A$5</definedName>
    <definedName name="BLPH1479" hidden="1">'[9]GER IFO vs Const'!$A$5</definedName>
    <definedName name="BLPH148" hidden="1">[9]Graph!$A$22</definedName>
    <definedName name="BLPH1480" hidden="1">'[9]GER IFO vs Const'!$A$5</definedName>
    <definedName name="BLPH1481" hidden="1">'[9]GER IFO vs Const'!$A$5</definedName>
    <definedName name="BLPH1482" hidden="1">'[9]GER IFO vs Const'!$A$5</definedName>
    <definedName name="BLPH1483" hidden="1">'[9]GER IFO vs Const'!$A$5</definedName>
    <definedName name="BLPH1484" hidden="1">'[9]GER IFO vs Const'!$A$5</definedName>
    <definedName name="BLPH1485" hidden="1">'[9]GER IFO vs Const'!$A$5</definedName>
    <definedName name="BLPH1486" hidden="1">'[9]GER IFO vs Const'!$A$5</definedName>
    <definedName name="BLPH1487" hidden="1">'[9]GER IFO vs Const'!$A$5</definedName>
    <definedName name="BLPH1488" hidden="1">'[9]GER IFO vs Const'!$A$5</definedName>
    <definedName name="BLPH1489" hidden="1">'[9]GER IFO vs Const'!$A$5</definedName>
    <definedName name="BLPH149" hidden="1">[9]Graph!$A$22</definedName>
    <definedName name="BLPH1490" hidden="1">'[9]GER IFO vs Const'!$A$5</definedName>
    <definedName name="BLPH1491" hidden="1">'[9]GER IFO vs Const'!$A$5</definedName>
    <definedName name="BLPH1492" hidden="1">'[9]GER IFO vs Const'!$A$5</definedName>
    <definedName name="BLPH1493" hidden="1">'[9]GER IFO vs Const'!$A$5</definedName>
    <definedName name="BLPH1494" hidden="1">'[9]GER IFO vs Const'!$A$5</definedName>
    <definedName name="BLPH1495" hidden="1">'[9]GER IFO vs Const'!$A$5</definedName>
    <definedName name="BLPH1496" hidden="1">'[9]GER IFO vs Const'!$A$5</definedName>
    <definedName name="BLPH1497" hidden="1">'[9]GER IFO vs Const'!$A$5</definedName>
    <definedName name="BLPH1498" hidden="1">'[9]GER IFO vs Const'!$A$5</definedName>
    <definedName name="BLPH1499" hidden="1">'[9]GER IFO vs Const'!$A$5</definedName>
    <definedName name="BLPH15" hidden="1">[9]Graph!$A$22</definedName>
    <definedName name="BLPH150" hidden="1">[9]Graph!$A$22</definedName>
    <definedName name="BLPH1500" hidden="1">'[9]GER IFO vs Const'!$A$5</definedName>
    <definedName name="BLPH1501" hidden="1">'[9]GER IFO vs Const'!$A$5</definedName>
    <definedName name="BLPH1502" hidden="1">'[9]GER IFO vs Const'!$A$5</definedName>
    <definedName name="BLPH1503" hidden="1">'[9]GER IFO vs Const'!$A$5</definedName>
    <definedName name="BLPH1504" hidden="1">'[9]GER IFO vs Const'!$A$5</definedName>
    <definedName name="BLPH1505" hidden="1">'[9]GER IFO vs Const'!$A$5</definedName>
    <definedName name="BLPH1506" hidden="1">'[9]GER IFO vs Const'!$A$5</definedName>
    <definedName name="BLPH1508" hidden="1">'[9]GER IFO vs Const'!$A$5</definedName>
    <definedName name="BLPH1509" hidden="1">'[9]GER IFO vs Const'!$A$5</definedName>
    <definedName name="BLPH151" hidden="1">[9]Graph!$A$22</definedName>
    <definedName name="BLPH1510" hidden="1">'[9]GER IFO vs Const'!$A$5</definedName>
    <definedName name="BLPH1511" hidden="1">'[9]GER IFO vs Const'!$A$5</definedName>
    <definedName name="BLPH1512" hidden="1">'[9]GER IFO vs Const'!$A$5</definedName>
    <definedName name="BLPH1513" hidden="1">'[9]GER IFO vs Const'!$A$5</definedName>
    <definedName name="BLPH1514" hidden="1">'[9]GER IFO vs Const'!$A$5</definedName>
    <definedName name="BLPH1515" hidden="1">'[9]GER IFO vs Const'!$A$5</definedName>
    <definedName name="BLPH1516" hidden="1">'[9]GER IFO vs Const'!$A$5</definedName>
    <definedName name="BLPH1517" hidden="1">'[9]GER IFO vs Const'!$A$5</definedName>
    <definedName name="BLPH1518" hidden="1">'[9]GER IFO vs Const'!$A$5</definedName>
    <definedName name="BLPH1519" hidden="1">'[9]GER IFO vs Const'!$A$5</definedName>
    <definedName name="BLPH152" hidden="1">[9]Graph!$A$22</definedName>
    <definedName name="BLPH1520" hidden="1">'[9]GER IFO vs Const'!$A$5</definedName>
    <definedName name="BLPH1521" hidden="1">'[9]GER IFO vs Const'!$A$5</definedName>
    <definedName name="BLPH1522" hidden="1">'[9]GER IFO vs Const'!$A$5</definedName>
    <definedName name="BLPH1523" hidden="1">'[9]GER IFO vs Const'!$A$5</definedName>
    <definedName name="BLPH1524" hidden="1">'[9]GER IFO vs Const'!$A$5</definedName>
    <definedName name="BLPH1525" hidden="1">'[9]GER IFO vs Const'!$A$5</definedName>
    <definedName name="BLPH1526" hidden="1">'[9]GER IFO vs Const'!$A$5</definedName>
    <definedName name="BLPH1527" hidden="1">'[9]GER IFO vs Const'!$A$5</definedName>
    <definedName name="BLPH1528" hidden="1">'[9]GER IFO vs Const'!$A$5</definedName>
    <definedName name="BLPH1529" hidden="1">'[9]GER IFO vs Const'!$A$5</definedName>
    <definedName name="BLPH153" hidden="1">[9]Graph!$A$22</definedName>
    <definedName name="BLPH1530" hidden="1">'[9]GER IFO vs Const'!$A$5</definedName>
    <definedName name="BLPH1531" hidden="1">'[9]GER IFO vs Const'!$A$5</definedName>
    <definedName name="BLPH1532" hidden="1">'[9]GER IFO vs Const'!$A$5</definedName>
    <definedName name="BLPH1533" hidden="1">'[9]GER IFO vs Const'!$A$5</definedName>
    <definedName name="BLPH1534" hidden="1">'[9]GER IFO vs Const'!$A$5</definedName>
    <definedName name="BLPH1535" hidden="1">'[9]GER IFO vs Const'!$A$5</definedName>
    <definedName name="BLPH1536" hidden="1">'[9]GER IFO vs Const'!$A$5</definedName>
    <definedName name="BLPH1537" hidden="1">'[9]GER IFO vs Const'!$A$5</definedName>
    <definedName name="BLPH1538" hidden="1">'[9]GER IFO vs Const'!$A$5</definedName>
    <definedName name="BLPH1539" hidden="1">'[9]GER IFO vs Const'!$A$5</definedName>
    <definedName name="BLPH154" hidden="1">[9]Graph!$A$22</definedName>
    <definedName name="BLPH1540" hidden="1">'[9]GER IFO vs Const'!$A$5</definedName>
    <definedName name="BLPH1541" hidden="1">'[9]GER IFO vs Const'!$A$5</definedName>
    <definedName name="BLPH1542" hidden="1">'[9]GER IFO vs Const'!$A$5</definedName>
    <definedName name="BLPH1543" hidden="1">'[9]GER IFO vs Const'!$A$5</definedName>
    <definedName name="BLPH1544" hidden="1">'[9]GER IFO vs Const'!$A$5</definedName>
    <definedName name="BLPH1545" hidden="1">'[9]GER IFO vs Const'!$A$5</definedName>
    <definedName name="BLPH1546" hidden="1">'[9]GER IFO vs Const'!$A$5</definedName>
    <definedName name="BLPH1547" hidden="1">'[9]GER IFO vs Const'!$A$5</definedName>
    <definedName name="BLPH1548" hidden="1">'[9]GER IFO vs Const'!$A$5</definedName>
    <definedName name="BLPH1549" hidden="1">'[9]GER IFO vs Const'!$A$5</definedName>
    <definedName name="BLPH155" hidden="1">[9]Graph!$A$22</definedName>
    <definedName name="BLPH1550" hidden="1">'[9]GER IFO vs Const'!$A$5</definedName>
    <definedName name="BLPH1551" hidden="1">'[9]GER IFO vs Const'!$A$5</definedName>
    <definedName name="BLPH1552" hidden="1">'[9]GER IFO vs Const'!$A$5</definedName>
    <definedName name="BLPH1553" hidden="1">'[9]GER IFO vs Const'!$A$5</definedName>
    <definedName name="BLPH1554" hidden="1">'[9]GER IFO vs Const'!$A$5</definedName>
    <definedName name="BLPH1555" hidden="1">'[9]GER IFO vs Const'!$A$5</definedName>
    <definedName name="BLPH1556" hidden="1">'[9]GER IFO vs Const'!$A$5</definedName>
    <definedName name="BLPH1557" hidden="1">'[9]GER IFO vs Const'!$A$5</definedName>
    <definedName name="BLPH1558" hidden="1">'[9]GER IFO vs Const'!$A$5</definedName>
    <definedName name="BLPH1559" hidden="1">'[9]GER IFO vs Const'!$A$5</definedName>
    <definedName name="BLPH156" hidden="1">[9]Graph!$A$22</definedName>
    <definedName name="BLPH1560" hidden="1">'[9]GER IFO vs Const'!$A$5</definedName>
    <definedName name="BLPH1561" hidden="1">'[9]GER IFO vs Const'!$A$5</definedName>
    <definedName name="BLPH1562" hidden="1">'[9]GER IFO vs Const'!$A$5</definedName>
    <definedName name="BLPH1563" hidden="1">'[9]GER IFO vs Const'!$A$5</definedName>
    <definedName name="BLPH1564" hidden="1">'[9]GER IFO vs Const'!$A$5</definedName>
    <definedName name="BLPH1565" hidden="1">'[9]GER IFO vs Const'!$A$5</definedName>
    <definedName name="BLPH1566" hidden="1">'[9]GER IFO vs Const'!$A$5</definedName>
    <definedName name="BLPH1567" hidden="1">'[9]GER IFO vs Const'!$A$5</definedName>
    <definedName name="BLPH1568" hidden="1">'[9]GER IFO vs Const'!$A$5</definedName>
    <definedName name="BLPH1569" hidden="1">'[9]GER IFO vs Const'!$A$5</definedName>
    <definedName name="BLPH157" hidden="1">[9]Graph!$A$22</definedName>
    <definedName name="BLPH1570" hidden="1">'[9]GER IFO vs Const'!$A$5</definedName>
    <definedName name="BLPH1571" hidden="1">'[9]GER IFO vs Const'!$A$5</definedName>
    <definedName name="BLPH1572" hidden="1">'[9]GER IFO vs Const'!$A$5</definedName>
    <definedName name="BLPH1573" hidden="1">'[9]GER IFO vs Const'!$A$5</definedName>
    <definedName name="BLPH1574" hidden="1">'[9]GER IFO vs Const'!$A$5</definedName>
    <definedName name="BLPH1575" hidden="1">'[9]GER IFO vs Const'!$A$5</definedName>
    <definedName name="BLPH158" hidden="1">[9]Graph!$A$22</definedName>
    <definedName name="BLPH159" hidden="1">[9]Graph!$A$22</definedName>
    <definedName name="BLPH16" hidden="1">[9]Graph!$A$22</definedName>
    <definedName name="BLPH160" hidden="1">[9]Graph!$A$22</definedName>
    <definedName name="BLPH161" hidden="1">[9]Graph!$A$22</definedName>
    <definedName name="BLPH162" hidden="1">[9]Graph!$A$22</definedName>
    <definedName name="BLPH163" hidden="1">[9]Graph!$A$22</definedName>
    <definedName name="BLPH164" hidden="1">[9]Graph!$A$22</definedName>
    <definedName name="BLPH165" hidden="1">[9]Graph!$A$22</definedName>
    <definedName name="BLPH166" hidden="1">[9]Graph!$A$22</definedName>
    <definedName name="BLPH167" hidden="1">[9]Graph!$A$22</definedName>
    <definedName name="BLPH168" hidden="1">[9]Graph!$A$22</definedName>
    <definedName name="BLPH169" hidden="1">[9]Graph!$A$22</definedName>
    <definedName name="BLPH17" hidden="1">[9]Graph!$A$22</definedName>
    <definedName name="BLPH170" hidden="1">[9]Graph!$A$22</definedName>
    <definedName name="BLPH171" hidden="1">[9]Graph!$A$22</definedName>
    <definedName name="BLPH172" hidden="1">[9]Graph!$A$22</definedName>
    <definedName name="BLPH173" hidden="1">[9]Graph!$A$22</definedName>
    <definedName name="BLPH174" hidden="1">[9]Graph!$A$22</definedName>
    <definedName name="BLPH175" hidden="1">[9]Graph!$A$22</definedName>
    <definedName name="BLPH176" hidden="1">[9]Graph!$A$22</definedName>
    <definedName name="BLPH177" hidden="1">[9]Graph!$A$22</definedName>
    <definedName name="BLPH178" hidden="1">[9]Graph!$A$22</definedName>
    <definedName name="BLPH179" hidden="1">[9]Graph!$A$22</definedName>
    <definedName name="BLPH18" hidden="1">[9]Graph!$A$22</definedName>
    <definedName name="BLPH180" hidden="1">[9]Graph!$A$22</definedName>
    <definedName name="BLPH181" hidden="1">[9]Graph!$A$22</definedName>
    <definedName name="BLPH182" hidden="1">[9]Graph!$A$22</definedName>
    <definedName name="BLPH183" hidden="1">[9]Graph!$A$22</definedName>
    <definedName name="BLPH184" hidden="1">[9]Graph!$A$22</definedName>
    <definedName name="BLPH185" hidden="1">[9]Graph!$A$22</definedName>
    <definedName name="BLPH186" hidden="1">[9]Graph!$A$22</definedName>
    <definedName name="BLPH187" hidden="1">[9]Graph!$A$22</definedName>
    <definedName name="BLPH188" hidden="1">[9]Graph!$A$22</definedName>
    <definedName name="BLPH189" hidden="1">[9]Graph!$A$22</definedName>
    <definedName name="BLPH19" hidden="1">[9]Graph!$A$22</definedName>
    <definedName name="BLPH190" hidden="1">[9]Graph!$A$22</definedName>
    <definedName name="BLPH191" hidden="1">[9]Graph!$A$22</definedName>
    <definedName name="BLPH192" hidden="1">[9]Graph!$A$22</definedName>
    <definedName name="BLPH193" hidden="1">[9]Graph!$A$22</definedName>
    <definedName name="BLPH194" hidden="1">[9]Graph!$A$22</definedName>
    <definedName name="BLPH195" hidden="1">[9]Graph!$A$22</definedName>
    <definedName name="BLPH196" hidden="1">[9]Graph!$A$22</definedName>
    <definedName name="BLPH197" hidden="1">[9]Graph!$A$22</definedName>
    <definedName name="BLPH198" hidden="1">[9]Graph!$A$22</definedName>
    <definedName name="BLPH199" hidden="1">[9]Graph!$A$22</definedName>
    <definedName name="BLPH2" hidden="1">#REF!</definedName>
    <definedName name="BLPH20" hidden="1">[9]Graph!$A$22</definedName>
    <definedName name="BLPH200" hidden="1">[9]Graph!$A$22</definedName>
    <definedName name="BLPH201" hidden="1">[9]Graph!$A$22</definedName>
    <definedName name="BLPH202" hidden="1">[9]Graph!$A$22</definedName>
    <definedName name="BLPH203" hidden="1">[9]Graph!$A$22</definedName>
    <definedName name="BLPH204" hidden="1">[9]Graph!$A$22</definedName>
    <definedName name="BLPH205" hidden="1">[9]Graph!$A$22</definedName>
    <definedName name="BLPH206" hidden="1">[9]Graph!$A$22</definedName>
    <definedName name="BLPH207" hidden="1">[9]Graph!$A$22</definedName>
    <definedName name="BLPH208" hidden="1">[9]Graph!$A$22</definedName>
    <definedName name="BLPH209" hidden="1">[9]Graph!$A$22</definedName>
    <definedName name="BLPH21" hidden="1">[9]Graph!$A$22</definedName>
    <definedName name="BLPH210" hidden="1">[9]Graph!$A$22</definedName>
    <definedName name="BLPH211" hidden="1">[9]Graph!$A$22</definedName>
    <definedName name="BLPH212" hidden="1">[9]Graph!$A$22</definedName>
    <definedName name="BLPH213" hidden="1">[9]Graph!$A$22</definedName>
    <definedName name="BLPH214" hidden="1">[9]Graph!$A$22</definedName>
    <definedName name="BLPH215" hidden="1">[9]Graph!$A$22</definedName>
    <definedName name="BLPH216" hidden="1">[9]Graph!$A$22</definedName>
    <definedName name="BLPH217" hidden="1">[9]Graph!$A$22</definedName>
    <definedName name="BLPH218" hidden="1">[9]Graph!$A$22</definedName>
    <definedName name="BLPH219" hidden="1">[9]Graph!$A$22</definedName>
    <definedName name="BLPH22" hidden="1">[9]Graph!$A$22</definedName>
    <definedName name="BLPH220" hidden="1">[9]Graph!$A$22</definedName>
    <definedName name="BLPH221" hidden="1">[9]Graph!$A$22</definedName>
    <definedName name="BLPH222" hidden="1">[9]Graph!$A$22</definedName>
    <definedName name="BLPH223" hidden="1">[9]Graph!$A$22</definedName>
    <definedName name="BLPH224" hidden="1">[9]Graph!$A$22</definedName>
    <definedName name="BLPH225" hidden="1">[9]Graph!$A$22</definedName>
    <definedName name="BLPH226" hidden="1">[9]Graph!$A$22</definedName>
    <definedName name="BLPH227" hidden="1">[9]Graph!$A$22</definedName>
    <definedName name="BLPH228" hidden="1">[9]Graph!$A$22</definedName>
    <definedName name="BLPH229" hidden="1">[9]Graph!$A$22</definedName>
    <definedName name="BLPH23" hidden="1">[9]Graph!$A$22</definedName>
    <definedName name="BLPH230" hidden="1">[9]Graph!$A$22</definedName>
    <definedName name="BLPH231" hidden="1">[9]Graph!$A$22</definedName>
    <definedName name="BLPH232" hidden="1">[9]Graph!$A$22</definedName>
    <definedName name="BLPH233" hidden="1">[9]Graph!$A$22</definedName>
    <definedName name="BLPH234" hidden="1">[9]Graph!$A$22</definedName>
    <definedName name="BLPH235" hidden="1">[9]Graph!$A$22</definedName>
    <definedName name="BLPH236" hidden="1">[9]Graph!$A$22</definedName>
    <definedName name="BLPH237" hidden="1">[9]Graph!$A$22</definedName>
    <definedName name="BLPH238" hidden="1">[9]Graph!$A$22</definedName>
    <definedName name="BLPH239" hidden="1">[9]Graph!$A$22</definedName>
    <definedName name="BLPH24" hidden="1">[9]Graph!$A$22</definedName>
    <definedName name="BLPH240" hidden="1">[9]Graph!$A$22</definedName>
    <definedName name="BLPH241" hidden="1">[9]Graph!$A$22</definedName>
    <definedName name="BLPH242" hidden="1">[9]Graph!$A$22</definedName>
    <definedName name="BLPH243" hidden="1">[9]Graph!$A$22</definedName>
    <definedName name="BLPH244" hidden="1">[9]Graph!$A$22</definedName>
    <definedName name="BLPH245" hidden="1">[9]Graph!$A$22</definedName>
    <definedName name="BLPH246" hidden="1">[9]Graph!$A$22</definedName>
    <definedName name="BLPH247" hidden="1">[9]Graph!$A$22</definedName>
    <definedName name="BLPH248" hidden="1">[9]Graph!$A$22</definedName>
    <definedName name="BLPH249" hidden="1">[9]Graph!$A$22</definedName>
    <definedName name="BLPH25" hidden="1">[9]Graph!$A$22</definedName>
    <definedName name="BLPH250" hidden="1">[9]Graph!$A$22</definedName>
    <definedName name="BLPH251" hidden="1">[9]Graph!$A$22</definedName>
    <definedName name="BLPH252" hidden="1">[9]Graph!$A$22</definedName>
    <definedName name="BLPH253" hidden="1">[9]Graph!$A$22</definedName>
    <definedName name="BLPH254" hidden="1">[9]Graph!$A$22</definedName>
    <definedName name="BLPH255" hidden="1">[9]Graph!$A$22</definedName>
    <definedName name="BLPH256" hidden="1">[9]Graph!$A$22</definedName>
    <definedName name="BLPH257" hidden="1">[9]Graph!$A$22</definedName>
    <definedName name="BLPH258" hidden="1">[9]Graph!$A$22</definedName>
    <definedName name="BLPH259" hidden="1">[9]Graph!$A$22</definedName>
    <definedName name="BLPH26" hidden="1">[9]Graph!$A$22</definedName>
    <definedName name="BLPH260" hidden="1">[9]Graph!$A$22</definedName>
    <definedName name="BLPH261" hidden="1">[9]Graph!$A$22</definedName>
    <definedName name="BLPH262" hidden="1">[9]Graph!$A$22</definedName>
    <definedName name="BLPH263" hidden="1">[9]Graph!$A$22</definedName>
    <definedName name="BLPH264" hidden="1">[9]Graph!$A$22</definedName>
    <definedName name="BLPH265" hidden="1">[9]Graph!$A$22</definedName>
    <definedName name="BLPH266" hidden="1">[9]Graph!$A$22</definedName>
    <definedName name="BLPH267" hidden="1">[9]Graph!$A$22</definedName>
    <definedName name="BLPH268" hidden="1">[9]Graph!$A$22</definedName>
    <definedName name="BLPH269" hidden="1">[9]Graph!$A$22</definedName>
    <definedName name="BLPH27" hidden="1">[9]Graph!$A$22</definedName>
    <definedName name="BLPH270" hidden="1">[9]Graph!$A$22</definedName>
    <definedName name="BLPH271" hidden="1">[9]Graph!$A$22</definedName>
    <definedName name="BLPH272" hidden="1">[9]Graph!$A$22</definedName>
    <definedName name="BLPH273" hidden="1">[9]Graph!$A$22</definedName>
    <definedName name="BLPH274" hidden="1">[9]Graph!$A$22</definedName>
    <definedName name="BLPH275" hidden="1">[9]Graph!$A$22</definedName>
    <definedName name="BLPH276" hidden="1">[9]Graph!$A$22</definedName>
    <definedName name="BLPH277" hidden="1">[9]Graph!$A$22</definedName>
    <definedName name="BLPH278" hidden="1">[9]Graph!$A$22</definedName>
    <definedName name="BLPH279" hidden="1">[9]Graph!$A$22</definedName>
    <definedName name="BLPH28" hidden="1">[9]Graph!$A$22</definedName>
    <definedName name="BLPH280" hidden="1">[9]Graph!$A$22</definedName>
    <definedName name="BLPH281" hidden="1">[9]Graph!$A$22</definedName>
    <definedName name="BLPH282" hidden="1">[9]Graph!$A$22</definedName>
    <definedName name="BLPH283" hidden="1">[9]Graph!$A$22</definedName>
    <definedName name="BLPH284" hidden="1">[9]Graph!$A$22</definedName>
    <definedName name="BLPH285" hidden="1">[9]Graph!$A$22</definedName>
    <definedName name="BLPH286" hidden="1">[9]Graph!$A$22</definedName>
    <definedName name="BLPH287" hidden="1">[9]Graph!$A$22</definedName>
    <definedName name="BLPH288" hidden="1">[9]Graph!$A$22</definedName>
    <definedName name="BLPH289" hidden="1">[9]Graph!$A$22</definedName>
    <definedName name="BLPH29" hidden="1">[9]Graph!$A$22</definedName>
    <definedName name="BLPH290" hidden="1">[9]Graph!$A$22</definedName>
    <definedName name="BLPH291" hidden="1">[9]Graph!$A$22</definedName>
    <definedName name="BLPH292" hidden="1">[9]Graph!$A$22</definedName>
    <definedName name="BLPH293" hidden="1">[9]Graph!$A$22</definedName>
    <definedName name="BLPH294" hidden="1">[9]Graph!$A$22</definedName>
    <definedName name="BLPH295" hidden="1">[9]Graph!$A$22</definedName>
    <definedName name="BLPH296" hidden="1">[9]Graph!$A$22</definedName>
    <definedName name="BLPH297" hidden="1">[9]Graph!$A$22</definedName>
    <definedName name="BLPH298" hidden="1">[9]Graph!$A$22</definedName>
    <definedName name="BLPH299" hidden="1">[9]Graph!$A$22</definedName>
    <definedName name="BLPH3" hidden="1">#REF!</definedName>
    <definedName name="BLPH30" hidden="1">[9]Graph!$A$22</definedName>
    <definedName name="BLPH300" hidden="1">[9]Graph!$A$22</definedName>
    <definedName name="BLPH301" hidden="1">[9]Graph!$A$22</definedName>
    <definedName name="BLPH302" hidden="1">[9]Graph!$A$22</definedName>
    <definedName name="BLPH303" hidden="1">[9]Graph!$A$22</definedName>
    <definedName name="BLPH304" hidden="1">[9]Graph!$A$22</definedName>
    <definedName name="BLPH305" hidden="1">[9]Graph!$A$22</definedName>
    <definedName name="BLPH306" hidden="1">[9]Graph!$A$22</definedName>
    <definedName name="BLPH307" hidden="1">[9]Graph!$A$22</definedName>
    <definedName name="BLPH308" hidden="1">[9]Graph!$A$22</definedName>
    <definedName name="BLPH309" hidden="1">[9]Graph!$A$22</definedName>
    <definedName name="BLPH31" hidden="1">[9]Graph!$A$22</definedName>
    <definedName name="BLPH310" hidden="1">[9]Graph!$A$22</definedName>
    <definedName name="BLPH311" hidden="1">[9]Graph!$A$22</definedName>
    <definedName name="BLPH312" hidden="1">[9]Graph!$A$22</definedName>
    <definedName name="BLPH313" hidden="1">[9]Graph!$A$22</definedName>
    <definedName name="BLPH314" hidden="1">[9]Graph!$A$22</definedName>
    <definedName name="BLPH315" hidden="1">[9]Graph!$A$22</definedName>
    <definedName name="BLPH316" hidden="1">[9]Graph!$A$22</definedName>
    <definedName name="BLPH317" hidden="1">[9]Graph!$A$22</definedName>
    <definedName name="BLPH318" hidden="1">[9]Graph!$A$22</definedName>
    <definedName name="BLPH319" hidden="1">[9]Graph!$A$22</definedName>
    <definedName name="BLPH32" hidden="1">[9]Graph!$A$22</definedName>
    <definedName name="BLPH320" hidden="1">[9]Graph!$A$22</definedName>
    <definedName name="BLPH321" hidden="1">[9]Graph!$A$22</definedName>
    <definedName name="BLPH322" hidden="1">[9]Graph!$A$22</definedName>
    <definedName name="BLPH323" hidden="1">[9]Graph!$A$22</definedName>
    <definedName name="BLPH324" hidden="1">[9]Graph!$A$22</definedName>
    <definedName name="BLPH325" hidden="1">[9]Graph!$A$22</definedName>
    <definedName name="BLPH326" hidden="1">[9]Graph!$A$22</definedName>
    <definedName name="BLPH327" hidden="1">[9]Graph!$A$22</definedName>
    <definedName name="BLPH328" hidden="1">[9]Graph!$A$22</definedName>
    <definedName name="BLPH329" hidden="1">[9]Graph!$A$22</definedName>
    <definedName name="BLPH33" hidden="1">[9]Graph!$A$22</definedName>
    <definedName name="BLPH330" hidden="1">[9]Graph!$A$22</definedName>
    <definedName name="BLPH331" hidden="1">[9]Graph!$A$22</definedName>
    <definedName name="BLPH332" hidden="1">[9]Graph!$A$22</definedName>
    <definedName name="BLPH333" hidden="1">[9]Graph!$A$22</definedName>
    <definedName name="BLPH334" hidden="1">[9]Graph!$A$22</definedName>
    <definedName name="BLPH335" hidden="1">[9]Graph!$A$22</definedName>
    <definedName name="BLPH336" hidden="1">[9]Graph!$A$22</definedName>
    <definedName name="BLPH337" hidden="1">[9]Graph!$A$22</definedName>
    <definedName name="BLPH338" hidden="1">[9]Graph!$A$22</definedName>
    <definedName name="BLPH339" hidden="1">[9]Graph!$A$22</definedName>
    <definedName name="BLPH34" hidden="1">[9]Graph!$A$22</definedName>
    <definedName name="BLPH340" hidden="1">[9]Graph!$A$22</definedName>
    <definedName name="BLPH341" hidden="1">[9]Graph!$A$22</definedName>
    <definedName name="BLPH342" hidden="1">[9]Graph!$A$22</definedName>
    <definedName name="BLPH343" hidden="1">[9]Graph!$A$22</definedName>
    <definedName name="BLPH344" hidden="1">[9]Graph!$A$22</definedName>
    <definedName name="BLPH345" hidden="1">[9]Graph!$A$22</definedName>
    <definedName name="BLPH346" hidden="1">[9]Graph!$A$22</definedName>
    <definedName name="BLPH347" hidden="1">[9]Graph!$A$22</definedName>
    <definedName name="BLPH348" hidden="1">[9]Graph!$A$22</definedName>
    <definedName name="BLPH349" hidden="1">[9]Graph!$A$22</definedName>
    <definedName name="BLPH35" hidden="1">[9]Graph!$A$22</definedName>
    <definedName name="BLPH350" hidden="1">[9]Graph!$A$22</definedName>
    <definedName name="BLPH351" hidden="1">[9]Graph!$A$22</definedName>
    <definedName name="BLPH352" hidden="1">[9]Graph!$A$22</definedName>
    <definedName name="BLPH353" hidden="1">[9]Graph!$A$22</definedName>
    <definedName name="BLPH354" hidden="1">[9]Graph!$A$22</definedName>
    <definedName name="BLPH355" hidden="1">[9]Graph!$A$22</definedName>
    <definedName name="BLPH356" hidden="1">[9]Graph!$A$22</definedName>
    <definedName name="BLPH357" hidden="1">[9]Graph!$A$22</definedName>
    <definedName name="BLPH358" hidden="1">[9]Graph!$A$22</definedName>
    <definedName name="BLPH359" hidden="1">[9]Graph!$A$22</definedName>
    <definedName name="BLPH36" hidden="1">[9]Graph!$A$22</definedName>
    <definedName name="BLPH360" hidden="1">[9]Graph!$A$22</definedName>
    <definedName name="BLPH361" hidden="1">[9]Graph!$A$22</definedName>
    <definedName name="BLPH362" hidden="1">[9]Graph!$A$22</definedName>
    <definedName name="BLPH363" hidden="1">[9]Graph!$A$22</definedName>
    <definedName name="BLPH364" hidden="1">[9]Graph!$A$22</definedName>
    <definedName name="BLPH365" hidden="1">[9]Graph!$A$22</definedName>
    <definedName name="BLPH366" hidden="1">[9]Graph!$A$22</definedName>
    <definedName name="BLPH367" hidden="1">[9]Graph!$A$22</definedName>
    <definedName name="BLPH368" hidden="1">[9]Graph!$A$22</definedName>
    <definedName name="BLPH369" hidden="1">[9]Graph!$A$22</definedName>
    <definedName name="BLPH37" hidden="1">[9]Graph!$A$22</definedName>
    <definedName name="BLPH370" hidden="1">[9]Graph!$A$22</definedName>
    <definedName name="BLPH371" hidden="1">[9]Graph!$A$22</definedName>
    <definedName name="BLPH372" hidden="1">[9]Graph!$A$22</definedName>
    <definedName name="BLPH373" hidden="1">[9]Graph!$A$22</definedName>
    <definedName name="BLPH374" hidden="1">[9]Graph!$A$22</definedName>
    <definedName name="BLPH375" hidden="1">[9]Graph!$A$22</definedName>
    <definedName name="BLPH376" hidden="1">[9]Graph!$A$22</definedName>
    <definedName name="BLPH377" hidden="1">[9]Graph!$A$22</definedName>
    <definedName name="BLPH378" hidden="1">[9]Graph!$A$22</definedName>
    <definedName name="BLPH379" hidden="1">[9]Graph!$A$22</definedName>
    <definedName name="BLPH38" hidden="1">[9]Graph!$A$22</definedName>
    <definedName name="BLPH380" hidden="1">[9]Graph!$A$22</definedName>
    <definedName name="BLPH381" hidden="1">[9]Graph!$A$22</definedName>
    <definedName name="BLPH382" hidden="1">[9]Graph!$A$22</definedName>
    <definedName name="BLPH383" hidden="1">[9]Graph!$A$22</definedName>
    <definedName name="BLPH384" hidden="1">[9]Graph!$A$22</definedName>
    <definedName name="BLPH385" hidden="1">[9]Graph!$A$22</definedName>
    <definedName name="BLPH386" hidden="1">[9]Graph!$A$22</definedName>
    <definedName name="BLPH387" hidden="1">[9]Graph!$A$22</definedName>
    <definedName name="BLPH388" hidden="1">[9]Graph!$A$22</definedName>
    <definedName name="BLPH389" hidden="1">[9]Graph!$A$22</definedName>
    <definedName name="BLPH39" hidden="1">[9]Graph!$A$22</definedName>
    <definedName name="BLPH390" hidden="1">[9]Graph!$A$22</definedName>
    <definedName name="BLPH391" hidden="1">[9]Graph!$A$22</definedName>
    <definedName name="BLPH392" hidden="1">[9]Graph!$A$22</definedName>
    <definedName name="BLPH393" hidden="1">[9]Graph!$A$22</definedName>
    <definedName name="BLPH394" hidden="1">[9]Graph!$A$22</definedName>
    <definedName name="BLPH395" hidden="1">[9]Graph!$A$22</definedName>
    <definedName name="BLPH396" hidden="1">[9]Graph!$A$22</definedName>
    <definedName name="BLPH397" hidden="1">[9]Graph!$A$22</definedName>
    <definedName name="BLPH398" hidden="1">[9]Graph!$A$22</definedName>
    <definedName name="BLPH399" hidden="1">[9]Graph!$A$22</definedName>
    <definedName name="BLPH4" hidden="1">#REF!</definedName>
    <definedName name="BLPH40" hidden="1">[9]Graph!$A$22</definedName>
    <definedName name="BLPH400" hidden="1">[9]Graph!$A$22</definedName>
    <definedName name="BLPH401" hidden="1">[9]Graph!$A$22</definedName>
    <definedName name="BLPH402" hidden="1">[9]Graph!$A$22</definedName>
    <definedName name="BLPH403" hidden="1">[9]Graph!$A$22</definedName>
    <definedName name="BLPH404" hidden="1">[9]Graph!$A$22</definedName>
    <definedName name="BLPH405" hidden="1">[9]Graph!$A$22</definedName>
    <definedName name="BLPH406" hidden="1">[9]Graph!$A$22</definedName>
    <definedName name="BLPH407" hidden="1">[9]Graph!$A$22</definedName>
    <definedName name="BLPH408" hidden="1">[9]Graph!$A$22</definedName>
    <definedName name="BLPH409" hidden="1">[9]Graph!$A$22</definedName>
    <definedName name="BLPH41" hidden="1">[9]Graph!$A$22</definedName>
    <definedName name="BLPH410" hidden="1">[9]Graph!$A$22</definedName>
    <definedName name="BLPH411" hidden="1">[9]Graph!$A$22</definedName>
    <definedName name="BLPH412" hidden="1">[9]Graph!$A$22</definedName>
    <definedName name="BLPH413" hidden="1">[9]Graph!$A$22</definedName>
    <definedName name="BLPH414" hidden="1">[9]Graph!$A$22</definedName>
    <definedName name="BLPH415" hidden="1">[9]Graph!$A$22</definedName>
    <definedName name="BLPH416" hidden="1">[9]Graph!$A$22</definedName>
    <definedName name="BLPH417" hidden="1">[9]Graph!$A$22</definedName>
    <definedName name="BLPH418" hidden="1">[9]Graph!$A$22</definedName>
    <definedName name="BLPH419" hidden="1">[9]Graph!$A$22</definedName>
    <definedName name="BLPH42" hidden="1">[9]Graph!$A$22</definedName>
    <definedName name="BLPH420" hidden="1">[9]Graph!$A$22</definedName>
    <definedName name="BLPH421" hidden="1">[9]Graph!$A$22</definedName>
    <definedName name="BLPH422" hidden="1">[9]Graph!$A$22</definedName>
    <definedName name="BLPH423" hidden="1">[9]Graph!$A$22</definedName>
    <definedName name="BLPH424" hidden="1">[9]Graph!$A$22</definedName>
    <definedName name="BLPH425" hidden="1">[9]Graph!$A$22</definedName>
    <definedName name="BLPH426" hidden="1">[9]Graph!$A$22</definedName>
    <definedName name="BLPH427" hidden="1">[9]Graph!$A$22</definedName>
    <definedName name="BLPH428" hidden="1">[9]Graph!$A$22</definedName>
    <definedName name="BLPH429" hidden="1">[9]Graph!$A$22</definedName>
    <definedName name="BLPH43" hidden="1">[9]Graph!$A$22</definedName>
    <definedName name="BLPH430" hidden="1">[9]Graph!$A$22</definedName>
    <definedName name="BLPH431" hidden="1">[9]Graph!$A$22</definedName>
    <definedName name="BLPH432" hidden="1">[9]Graph!$A$22</definedName>
    <definedName name="BLPH433" hidden="1">[9]Graph!$A$22</definedName>
    <definedName name="BLPH434" hidden="1">[9]Graph!$A$22</definedName>
    <definedName name="BLPH435" hidden="1">[9]Graph!$A$22</definedName>
    <definedName name="BLPH436" hidden="1">[9]Graph!$A$22</definedName>
    <definedName name="BLPH437" hidden="1">[9]Graph!$A$22</definedName>
    <definedName name="BLPH438" hidden="1">[9]Graph!$A$22</definedName>
    <definedName name="BLPH439" hidden="1">[9]Graph!$A$22</definedName>
    <definedName name="BLPH44" hidden="1">[9]Graph!$A$22</definedName>
    <definedName name="BLPH440" hidden="1">[9]Graph!$A$22</definedName>
    <definedName name="BLPH441" hidden="1">[9]Graph!$A$22</definedName>
    <definedName name="BLPH442" hidden="1">[9]Graph!$A$22</definedName>
    <definedName name="BLPH443" hidden="1">[9]Graph!$A$22</definedName>
    <definedName name="BLPH444" hidden="1">[9]Graph!$A$22</definedName>
    <definedName name="BLPH445" hidden="1">[9]Graph!$A$22</definedName>
    <definedName name="BLPH446" hidden="1">[9]Graph!$A$22</definedName>
    <definedName name="BLPH447" hidden="1">[9]Graph!$A$22</definedName>
    <definedName name="BLPH448" hidden="1">[9]Graph!$A$22</definedName>
    <definedName name="BLPH449" hidden="1">[9]Graph!$A$22</definedName>
    <definedName name="BLPH45" hidden="1">[9]Graph!$A$22</definedName>
    <definedName name="BLPH450" hidden="1">[9]Graph!$A$22</definedName>
    <definedName name="BLPH451" hidden="1">[9]Graph!$A$22</definedName>
    <definedName name="BLPH452" hidden="1">[9]Graph!$A$22</definedName>
    <definedName name="BLPH453" hidden="1">[9]Graph!$A$22</definedName>
    <definedName name="BLPH455" hidden="1">[9]Graph!$A$22</definedName>
    <definedName name="BLPH456" hidden="1">[9]Graph!$A$22</definedName>
    <definedName name="BLPH457" hidden="1">[9]Graph!$A$22</definedName>
    <definedName name="BLPH458" hidden="1">[9]Graph!$A$22</definedName>
    <definedName name="BLPH459" hidden="1">[9]Graph!$A$22</definedName>
    <definedName name="BLPH46" hidden="1">[9]Graph!$A$22</definedName>
    <definedName name="BLPH460" hidden="1">[9]Graph!$A$22</definedName>
    <definedName name="BLPH461" hidden="1">[9]Graph!$A$22</definedName>
    <definedName name="BLPH462" hidden="1">[9]Graph!$A$22</definedName>
    <definedName name="BLPH463" hidden="1">[9]Graph!$A$22</definedName>
    <definedName name="BLPH464" hidden="1">[9]Graph!$A$22</definedName>
    <definedName name="BLPH465" hidden="1">[9]Graph!$A$22</definedName>
    <definedName name="BLPH466" hidden="1">[9]Graph!$A$22</definedName>
    <definedName name="BLPH467" hidden="1">[9]Graph!$A$22</definedName>
    <definedName name="BLPH468" hidden="1">[9]Graph!$A$22</definedName>
    <definedName name="BLPH469" hidden="1">[9]Graph!$A$22</definedName>
    <definedName name="BLPH47" hidden="1">[9]Graph!$A$22</definedName>
    <definedName name="BLPH470" hidden="1">[9]Graph!$A$22</definedName>
    <definedName name="BLPH471" hidden="1">[9]Graph!$A$22</definedName>
    <definedName name="BLPH472" hidden="1">[9]Graph!$A$22</definedName>
    <definedName name="BLPH473" hidden="1">[9]Graph!$A$22</definedName>
    <definedName name="BLPH474" hidden="1">[9]Graph!$A$22</definedName>
    <definedName name="BLPH475" hidden="1">[9]Graph!$A$22</definedName>
    <definedName name="BLPH476" hidden="1">[9]Graph!$A$22</definedName>
    <definedName name="BLPH477" hidden="1">[9]Graph!$A$22</definedName>
    <definedName name="BLPH478" hidden="1">[9]Graph!$A$22</definedName>
    <definedName name="BLPH479" hidden="1">[9]Graph!$A$22</definedName>
    <definedName name="BLPH48" hidden="1">[9]Graph!$A$22</definedName>
    <definedName name="BLPH480" hidden="1">[9]Graph!$A$22</definedName>
    <definedName name="BLPH481" hidden="1">[9]Graph!$A$22</definedName>
    <definedName name="BLPH482" hidden="1">[9]Graph!$A$22</definedName>
    <definedName name="BLPH483" hidden="1">[9]Graph!$A$22</definedName>
    <definedName name="BLPH484" hidden="1">[9]Graph!$A$22</definedName>
    <definedName name="BLPH485" hidden="1">[9]Graph!$A$22</definedName>
    <definedName name="BLPH486" hidden="1">[9]Graph!$A$22</definedName>
    <definedName name="BLPH487" hidden="1">[9]Graph!$A$22</definedName>
    <definedName name="BLPH488" hidden="1">[9]Graph!$A$22</definedName>
    <definedName name="BLPH489" hidden="1">[9]Graph!$A$22</definedName>
    <definedName name="BLPH49" hidden="1">[9]Graph!$A$22</definedName>
    <definedName name="BLPH490" hidden="1">[9]Graph!$A$22</definedName>
    <definedName name="BLPH491" hidden="1">[9]Graph!$A$22</definedName>
    <definedName name="BLPH492" hidden="1">[9]Graph!$A$22</definedName>
    <definedName name="BLPH493" hidden="1">[9]Graph!$A$22</definedName>
    <definedName name="BLPH494" hidden="1">[9]Graph!$A$22</definedName>
    <definedName name="BLPH495" hidden="1">[9]Graph!$A$22</definedName>
    <definedName name="BLPH496" hidden="1">[9]Graph!$A$22</definedName>
    <definedName name="BLPH497" hidden="1">[9]Graph!$A$22</definedName>
    <definedName name="BLPH498" hidden="1">[9]Graph!$A$22</definedName>
    <definedName name="BLPH499" hidden="1">[9]Graph!$A$22</definedName>
    <definedName name="BLPH5" hidden="1">#REF!</definedName>
    <definedName name="BLPH50" hidden="1">[9]Graph!$A$22</definedName>
    <definedName name="BLPH500" hidden="1">[9]Graph!$A$22</definedName>
    <definedName name="BLPH501" hidden="1">[9]Graph!$A$22</definedName>
    <definedName name="BLPH502" hidden="1">[9]Graph!$A$22</definedName>
    <definedName name="BLPH503" hidden="1">[9]Graph!$A$22</definedName>
    <definedName name="BLPH504" hidden="1">[9]Graph!$A$22</definedName>
    <definedName name="BLPH505" hidden="1">[9]Graph!$A$22</definedName>
    <definedName name="BLPH506" hidden="1">[9]Graph!$A$22</definedName>
    <definedName name="BLPH507" hidden="1">[9]Graph!$A$22</definedName>
    <definedName name="BLPH508" hidden="1">[9]Graph!$A$22</definedName>
    <definedName name="BLPH509" hidden="1">[9]Graph!$A$22</definedName>
    <definedName name="BLPH51" hidden="1">[9]Graph!$A$22</definedName>
    <definedName name="BLPH510" hidden="1">[9]Graph!$A$22</definedName>
    <definedName name="BLPH511" hidden="1">[9]Graph!$A$22</definedName>
    <definedName name="BLPH512" hidden="1">[9]Graph!$A$22</definedName>
    <definedName name="BLPH513" hidden="1">[9]Graph!$A$22</definedName>
    <definedName name="BLPH514" hidden="1">[9]Graph!$A$22</definedName>
    <definedName name="BLPH515" hidden="1">[9]Graph!$A$22</definedName>
    <definedName name="BLPH516" hidden="1">[9]Graph!$A$22</definedName>
    <definedName name="BLPH517" hidden="1">[9]Graph!$A$22</definedName>
    <definedName name="BLPH518" hidden="1">[9]Graph!$A$22</definedName>
    <definedName name="BLPH519" hidden="1">[9]Graph!$A$22</definedName>
    <definedName name="BLPH52" hidden="1">[9]Graph!$A$22</definedName>
    <definedName name="BLPH520" hidden="1">[9]Graph!$A$22</definedName>
    <definedName name="BLPH521" hidden="1">[9]Graph!$A$22</definedName>
    <definedName name="BLPH522" hidden="1">[9]Graph!$A$22</definedName>
    <definedName name="BLPH523" hidden="1">[9]Graph!$A$22</definedName>
    <definedName name="BLPH524" hidden="1">[9]Graph!$A$22</definedName>
    <definedName name="BLPH525" hidden="1">[9]Graph!$A$22</definedName>
    <definedName name="BLPH526" hidden="1">[9]Graph!$A$22</definedName>
    <definedName name="BLPH527" hidden="1">[9]Graph!$A$22</definedName>
    <definedName name="BLPH528" hidden="1">[9]Graph!$A$22</definedName>
    <definedName name="BLPH529" hidden="1">[9]Graph!$A$22</definedName>
    <definedName name="BLPH53" hidden="1">[9]Graph!$A$22</definedName>
    <definedName name="BLPH530" hidden="1">[9]Graph!$A$22</definedName>
    <definedName name="BLPH531" hidden="1">[9]Graph!$A$22</definedName>
    <definedName name="BLPH532" hidden="1">[9]Graph!$A$22</definedName>
    <definedName name="BLPH533" hidden="1">[9]Graph!$A$22</definedName>
    <definedName name="BLPH534" hidden="1">[9]Graph!$A$22</definedName>
    <definedName name="BLPH535" hidden="1">[9]Graph!$A$22</definedName>
    <definedName name="BLPH536" hidden="1">[9]Graph!$A$22</definedName>
    <definedName name="BLPH537" hidden="1">[9]Graph!$A$22</definedName>
    <definedName name="BLPH538" hidden="1">[9]Graph!$A$22</definedName>
    <definedName name="BLPH539" hidden="1">[9]Graph!$A$22</definedName>
    <definedName name="BLPH54" hidden="1">[9]Graph!$A$22</definedName>
    <definedName name="BLPH540" hidden="1">[9]Graph!$A$22</definedName>
    <definedName name="BLPH541" hidden="1">[9]Graph!$A$22</definedName>
    <definedName name="BLPH542" hidden="1">[9]Graph!$A$22</definedName>
    <definedName name="BLPH543" hidden="1">[9]Graph!$A$22</definedName>
    <definedName name="BLPH544" hidden="1">[9]Graph!$A$22</definedName>
    <definedName name="BLPH545" hidden="1">[9]Graph!$A$22</definedName>
    <definedName name="BLPH546" hidden="1">[9]Graph!$A$22</definedName>
    <definedName name="BLPH547" hidden="1">[9]Graph!$A$22</definedName>
    <definedName name="BLPH548" hidden="1">[9]Graph!$A$22</definedName>
    <definedName name="BLPH549" hidden="1">[9]Graph!$A$22</definedName>
    <definedName name="BLPH55" hidden="1">[9]Graph!$A$22</definedName>
    <definedName name="BLPH550" hidden="1">[9]Graph!$A$22</definedName>
    <definedName name="BLPH551" hidden="1">[9]Graph!$A$22</definedName>
    <definedName name="BLPH552" hidden="1">[9]Graph!$A$22</definedName>
    <definedName name="BLPH553" hidden="1">[9]Graph!$A$22</definedName>
    <definedName name="BLPH554" hidden="1">[9]Graph!$A$22</definedName>
    <definedName name="BLPH555" hidden="1">[9]Graph!$A$22</definedName>
    <definedName name="BLPH556" hidden="1">[9]Graph!$A$22</definedName>
    <definedName name="BLPH557" hidden="1">[9]Graph!$A$22</definedName>
    <definedName name="BLPH558" hidden="1">[9]Graph!$A$22</definedName>
    <definedName name="BLPH559" hidden="1">[9]Graph!$A$22</definedName>
    <definedName name="BLPH56" hidden="1">[9]Graph!$A$22</definedName>
    <definedName name="BLPH560" hidden="1">[9]Graph!$A$22</definedName>
    <definedName name="BLPH561" hidden="1">[9]Graph!$A$22</definedName>
    <definedName name="BLPH562" hidden="1">[9]Graph!$A$22</definedName>
    <definedName name="BLPH563" hidden="1">[9]Graph!$A$22</definedName>
    <definedName name="BLPH564" hidden="1">[9]Graph!$A$22</definedName>
    <definedName name="BLPH565" hidden="1">[9]Graph!$A$22</definedName>
    <definedName name="BLPH566" hidden="1">[9]Graph!$A$22</definedName>
    <definedName name="BLPH567" hidden="1">[9]Graph!$A$22</definedName>
    <definedName name="BLPH568" hidden="1">[9]Graph!$A$22</definedName>
    <definedName name="BLPH569" hidden="1">[9]Graph!$A$22</definedName>
    <definedName name="BLPH57" hidden="1">[9]Graph!$A$22</definedName>
    <definedName name="BLPH570" hidden="1">[9]Graph!$A$22</definedName>
    <definedName name="BLPH571" hidden="1">[9]Graph!$A$22</definedName>
    <definedName name="BLPH572" hidden="1">[9]Graph!$A$22</definedName>
    <definedName name="BLPH573" hidden="1">[9]Graph!$A$22</definedName>
    <definedName name="BLPH574" hidden="1">[9]Graph!$A$22</definedName>
    <definedName name="BLPH575" hidden="1">[9]Graph!$A$22</definedName>
    <definedName name="BLPH576" hidden="1">[9]Graph!$A$22</definedName>
    <definedName name="BLPH577" hidden="1">[9]Graph!$A$22</definedName>
    <definedName name="BLPH579" hidden="1">[9]Graph!$A$22</definedName>
    <definedName name="BLPH58" hidden="1">[9]Graph!$A$22</definedName>
    <definedName name="BLPH580" hidden="1">[9]Graph!$A$22</definedName>
    <definedName name="BLPH581" hidden="1">[9]Graph!$A$22</definedName>
    <definedName name="BLPH583" hidden="1">[9]Graph!$A$22</definedName>
    <definedName name="BLPH584" hidden="1">[9]Graph!$A$22</definedName>
    <definedName name="BLPH585" hidden="1">[9]Graph!$A$22</definedName>
    <definedName name="BLPH586" hidden="1">[9]Graph!$A$22</definedName>
    <definedName name="BLPH587" hidden="1">[9]Graph!$A$22</definedName>
    <definedName name="BLPH588" hidden="1">[9]Graph!$A$22</definedName>
    <definedName name="BLPH589" hidden="1">[9]Graph!$A$22</definedName>
    <definedName name="BLPH59" hidden="1">[9]Graph!$A$22</definedName>
    <definedName name="BLPH590" hidden="1">[9]Graph!$A$22</definedName>
    <definedName name="BLPH591" hidden="1">[9]Graph!$A$22</definedName>
    <definedName name="BLPH592" hidden="1">[9]Graph!$A$22</definedName>
    <definedName name="BLPH593" hidden="1">[9]Graph!$A$22</definedName>
    <definedName name="BLPH594" hidden="1">[9]Graph!$A$22</definedName>
    <definedName name="BLPH595" hidden="1">[9]Graph!$A$22</definedName>
    <definedName name="BLPH596" hidden="1">[9]Graph!$A$22</definedName>
    <definedName name="BLPH597" hidden="1">[9]Graph!$A$22</definedName>
    <definedName name="BLPH598" hidden="1">[9]Graph!$A$22</definedName>
    <definedName name="BLPH599" hidden="1">[9]Graph!$A$22</definedName>
    <definedName name="BLPH6" hidden="1">#REF!</definedName>
    <definedName name="BLPH60" hidden="1">[9]Graph!$A$22</definedName>
    <definedName name="BLPH600" hidden="1">[9]Graph!$A$22</definedName>
    <definedName name="BLPH601" hidden="1">[9]Graph!$A$22</definedName>
    <definedName name="BLPH602" hidden="1">[9]Graph!$A$22</definedName>
    <definedName name="BLPH603" hidden="1">[9]Graph!$A$22</definedName>
    <definedName name="BLPH604" hidden="1">[9]Graph!$A$22</definedName>
    <definedName name="BLPH605" hidden="1">[9]Graph!$A$22</definedName>
    <definedName name="BLPH606" hidden="1">[9]Graph!$A$22</definedName>
    <definedName name="BLPH607" hidden="1">[9]Graph!$A$22</definedName>
    <definedName name="BLPH608" hidden="1">[9]Graph!$A$22</definedName>
    <definedName name="BLPH609" hidden="1">[9]Graph!$A$22</definedName>
    <definedName name="BLPH61" hidden="1">[9]Graph!$A$22</definedName>
    <definedName name="BLPH610" hidden="1">[9]Graph!$A$22</definedName>
    <definedName name="BLPH611" hidden="1">[9]Graph!$A$22</definedName>
    <definedName name="BLPH612" hidden="1">[9]Graph!$A$22</definedName>
    <definedName name="BLPH613" hidden="1">[9]Graph!$A$22</definedName>
    <definedName name="BLPH614" hidden="1">[9]Graph!$A$22</definedName>
    <definedName name="BLPH615" hidden="1">[9]Graph!$A$22</definedName>
    <definedName name="BLPH616" hidden="1">[9]Graph!$A$22</definedName>
    <definedName name="BLPH617" hidden="1">[9]Graph!$A$22</definedName>
    <definedName name="BLPH618" hidden="1">[9]Graph!$A$22</definedName>
    <definedName name="BLPH619" hidden="1">[9]Graph!$A$22</definedName>
    <definedName name="BLPH62" hidden="1">[9]Graph!$A$22</definedName>
    <definedName name="BLPH620" hidden="1">[9]Graph!$A$22</definedName>
    <definedName name="BLPH621" hidden="1">[9]Graph!$A$22</definedName>
    <definedName name="BLPH622" hidden="1">[9]Graph!$A$22</definedName>
    <definedName name="BLPH623" hidden="1">[9]Graph!$A$22</definedName>
    <definedName name="BLPH624" hidden="1">[9]Graph!$A$22</definedName>
    <definedName name="BLPH625" hidden="1">[9]Graph!$A$22</definedName>
    <definedName name="BLPH626" hidden="1">[9]Graph!$A$22</definedName>
    <definedName name="BLPH627" hidden="1">[9]Graph!$A$22</definedName>
    <definedName name="BLPH628" hidden="1">[9]Graph!$A$22</definedName>
    <definedName name="BLPH629" hidden="1">[9]Graph!$A$22</definedName>
    <definedName name="BLPH63" hidden="1">[9]Graph!$A$22</definedName>
    <definedName name="BLPH630" hidden="1">[9]Graph!$A$22</definedName>
    <definedName name="BLPH631" hidden="1">[9]Graph!$A$22</definedName>
    <definedName name="BLPH632" hidden="1">[9]Graph!$A$22</definedName>
    <definedName name="BLPH633" hidden="1">[9]Graph!$A$22</definedName>
    <definedName name="BLPH634" hidden="1">[9]Graph!$A$22</definedName>
    <definedName name="BLPH635" hidden="1">[9]Graph!$A$22</definedName>
    <definedName name="BLPH636" hidden="1">[9]Graph!$A$22</definedName>
    <definedName name="BLPH637" hidden="1">[9]Graph!$A$22</definedName>
    <definedName name="BLPH638" hidden="1">[9]Graph!$A$22</definedName>
    <definedName name="BLPH639" hidden="1">[9]Graph!$A$22</definedName>
    <definedName name="BLPH64" hidden="1">[9]Graph!$A$22</definedName>
    <definedName name="BLPH640" hidden="1">[9]Graph!$A$22</definedName>
    <definedName name="BLPH641" hidden="1">[9]Graph!$A$22</definedName>
    <definedName name="BLPH642" hidden="1">[9]Graph!$A$22</definedName>
    <definedName name="BLPH643" hidden="1">[9]Graph!$A$22</definedName>
    <definedName name="BLPH644" hidden="1">[9]Graph!$A$22</definedName>
    <definedName name="BLPH645" hidden="1">[9]Graph!$A$22</definedName>
    <definedName name="BLPH646" hidden="1">[9]Graph!$A$22</definedName>
    <definedName name="BLPH647" hidden="1">[9]Graph!$A$22</definedName>
    <definedName name="BLPH648" hidden="1">[9]Graph!$A$22</definedName>
    <definedName name="BLPH649" hidden="1">[9]Graph!$A$22</definedName>
    <definedName name="BLPH650" hidden="1">[9]Graph!$A$22</definedName>
    <definedName name="BLPH651" hidden="1">[9]Graph!$A$22</definedName>
    <definedName name="BLPH652" hidden="1">[9]Graph!$A$22</definedName>
    <definedName name="BLPH653" hidden="1">[9]Graph!$A$22</definedName>
    <definedName name="BLPH654" hidden="1">[9]Graph!$A$22</definedName>
    <definedName name="BLPH655" hidden="1">[9]Graph!$A$22</definedName>
    <definedName name="BLPH656" hidden="1">[9]Graph!$A$22</definedName>
    <definedName name="BLPH657" hidden="1">[9]Graph!$A$22</definedName>
    <definedName name="BLPH658" hidden="1">[9]Graph!$A$22</definedName>
    <definedName name="BLPH659" hidden="1">[9]Graph!$A$22</definedName>
    <definedName name="BLPH660" hidden="1">[9]Graph!$A$22</definedName>
    <definedName name="BLPH661" hidden="1">[9]Graph!$A$22</definedName>
    <definedName name="BLPH662" hidden="1">[9]Graph!$A$22</definedName>
    <definedName name="BLPH663" hidden="1">[9]Graph!$A$22</definedName>
    <definedName name="BLPH664" hidden="1">[9]Graph!$A$22</definedName>
    <definedName name="BLPH665" hidden="1">[9]Graph!$A$22</definedName>
    <definedName name="BLPH666" hidden="1">[9]Graph!$A$22</definedName>
    <definedName name="BLPH668" hidden="1">[9]Graph!$A$22</definedName>
    <definedName name="BLPH669" hidden="1">[9]Graph!$A$22</definedName>
    <definedName name="BLPH67" hidden="1">[9]Graph!$A$22</definedName>
    <definedName name="BLPH670" hidden="1">[9]Graph!$A$22</definedName>
    <definedName name="BLPH671" hidden="1">[9]Graph!$A$22</definedName>
    <definedName name="BLPH672" hidden="1">[9]Graph!$A$22</definedName>
    <definedName name="BLPH673" hidden="1">[9]Graph!$A$22</definedName>
    <definedName name="BLPH674" hidden="1">[9]Graph!$A$22</definedName>
    <definedName name="BLPH675" hidden="1">[9]Graph!$A$22</definedName>
    <definedName name="BLPH676" hidden="1">[9]Graph!$A$22</definedName>
    <definedName name="BLPH677" hidden="1">[9]Graph!$A$22</definedName>
    <definedName name="BLPH678" hidden="1">[9]Graph!$A$22</definedName>
    <definedName name="BLPH679" hidden="1">[9]Graph!$A$22</definedName>
    <definedName name="BLPH680" hidden="1">[9]Graph!$A$22</definedName>
    <definedName name="BLPH681" hidden="1">[9]Graph!$A$22</definedName>
    <definedName name="BLPH682" hidden="1">[9]Graph!$A$22</definedName>
    <definedName name="BLPH683" hidden="1">[9]Graph!$A$22</definedName>
    <definedName name="BLPH684" hidden="1">[9]Graph!$A$22</definedName>
    <definedName name="BLPH685" hidden="1">[9]Graph!$A$22</definedName>
    <definedName name="BLPH686" hidden="1">[9]Graph!$A$22</definedName>
    <definedName name="BLPH687" hidden="1">[9]Graph!$A$22</definedName>
    <definedName name="BLPH688" hidden="1">[9]Graph!$A$22</definedName>
    <definedName name="BLPH689" hidden="1">[9]Graph!$A$22</definedName>
    <definedName name="BLPH690" hidden="1">[9]Graph!$A$22</definedName>
    <definedName name="BLPH691" hidden="1">[9]Graph!$A$22</definedName>
    <definedName name="BLPH692" hidden="1">[9]Graph!$A$22</definedName>
    <definedName name="BLPH693" hidden="1">[9]Graph!$A$22</definedName>
    <definedName name="BLPH694" hidden="1">[9]Graph!$A$22</definedName>
    <definedName name="BLPH695" hidden="1">[9]Graph!$A$22</definedName>
    <definedName name="BLPH696" hidden="1">[9]Graph!$A$22</definedName>
    <definedName name="BLPH697" hidden="1">[9]Graph!$A$22</definedName>
    <definedName name="BLPH698" hidden="1">[9]Graph!$A$22</definedName>
    <definedName name="BLPH699" hidden="1">[9]Graph!$A$22</definedName>
    <definedName name="BLPH7" hidden="1">#REF!</definedName>
    <definedName name="BLPH700" hidden="1">[9]Graph!$A$22</definedName>
    <definedName name="BLPH701" hidden="1">[9]Graph!$A$22</definedName>
    <definedName name="BLPH702" hidden="1">[9]Graph!$A$22</definedName>
    <definedName name="BLPH703" hidden="1">[9]Graph!$A$22</definedName>
    <definedName name="BLPH704" hidden="1">[9]Graph!$A$22</definedName>
    <definedName name="BLPH705" hidden="1">[9]Graph!$A$22</definedName>
    <definedName name="BLPH706" hidden="1">[9]Graph!$A$22</definedName>
    <definedName name="BLPH707" hidden="1">[9]Graph!$A$22</definedName>
    <definedName name="BLPH708" hidden="1">[9]Graph!$A$22</definedName>
    <definedName name="BLPH709" hidden="1">[9]Graph!$A$22</definedName>
    <definedName name="BLPH710" hidden="1">[9]Graph!$A$22</definedName>
    <definedName name="BLPH711" hidden="1">[9]Graph!$A$22</definedName>
    <definedName name="BLPH712" hidden="1">[9]Graph!$A$22</definedName>
    <definedName name="BLPH713" hidden="1">[9]Graph!$A$22</definedName>
    <definedName name="BLPH714" hidden="1">[9]Graph!$A$22</definedName>
    <definedName name="BLPH715" hidden="1">[9]Graph!$A$22</definedName>
    <definedName name="BLPH716" hidden="1">[9]Graph!$A$22</definedName>
    <definedName name="BLPH717" hidden="1">[9]Graph!$A$22</definedName>
    <definedName name="BLPH718" hidden="1">[9]Graph!$A$22</definedName>
    <definedName name="BLPH719" hidden="1">[9]Graph!$A$22</definedName>
    <definedName name="BLPH72" hidden="1">[9]Graph!$A$22</definedName>
    <definedName name="BLPH720" hidden="1">[9]Graph!$A$22</definedName>
    <definedName name="BLPH721" hidden="1">[9]Graph!$A$22</definedName>
    <definedName name="BLPH722" hidden="1">[9]Graph!$A$22</definedName>
    <definedName name="BLPH723" hidden="1">[9]Graph!$A$22</definedName>
    <definedName name="BLPH724" hidden="1">[9]Graph!$A$22</definedName>
    <definedName name="BLPH725" hidden="1">[9]Graph!$A$22</definedName>
    <definedName name="BLPH726" hidden="1">[9]Graph!$A$22</definedName>
    <definedName name="BLPH727" hidden="1">[9]Graph!$A$22</definedName>
    <definedName name="BLPH728" hidden="1">[9]Graph!$A$22</definedName>
    <definedName name="BLPH729" hidden="1">[9]Graph!$A$22</definedName>
    <definedName name="BLPH73" hidden="1">[9]Graph!$A$22</definedName>
    <definedName name="BLPH730" hidden="1">[9]Graph!$A$22</definedName>
    <definedName name="BLPH731" hidden="1">[9]Graph!$A$22</definedName>
    <definedName name="BLPH732" hidden="1">[9]Graph!$A$22</definedName>
    <definedName name="BLPH733" hidden="1">[9]Graph!$A$22</definedName>
    <definedName name="BLPH734" hidden="1">[9]Graph!$A$22</definedName>
    <definedName name="BLPH735" hidden="1">[9]Graph!$A$22</definedName>
    <definedName name="BLPH736" hidden="1">[9]Graph!$A$22</definedName>
    <definedName name="BLPH737" hidden="1">[9]Graph!$A$22</definedName>
    <definedName name="BLPH738" hidden="1">[9]Graph!$A$22</definedName>
    <definedName name="BLPH739" hidden="1">[9]Graph!$A$22</definedName>
    <definedName name="BLPH74" hidden="1">[9]Graph!$A$22</definedName>
    <definedName name="BLPH740" hidden="1">[9]Graph!$A$22</definedName>
    <definedName name="BLPH741" hidden="1">[9]Graph!$A$22</definedName>
    <definedName name="BLPH742" hidden="1">[9]Graph!$A$22</definedName>
    <definedName name="BLPH743" hidden="1">[9]Graph!$A$22</definedName>
    <definedName name="BLPH744" hidden="1">[9]Graph!$A$22</definedName>
    <definedName name="BLPH745" hidden="1">[9]Graph!$A$22</definedName>
    <definedName name="BLPH746" hidden="1">[9]Graph!$A$22</definedName>
    <definedName name="BLPH747" hidden="1">[9]Graph!$A$22</definedName>
    <definedName name="BLPH748" hidden="1">[9]Graph!$A$22</definedName>
    <definedName name="BLPH749" hidden="1">[9]Graph!$A$22</definedName>
    <definedName name="BLPH75" hidden="1">[9]Graph!$A$22</definedName>
    <definedName name="BLPH750" hidden="1">[9]Graph!$A$22</definedName>
    <definedName name="BLPH751" hidden="1">[9]Graph!$A$22</definedName>
    <definedName name="BLPH752" hidden="1">[9]Graph!$A$22</definedName>
    <definedName name="BLPH753" hidden="1">[9]Graph!$A$22</definedName>
    <definedName name="BLPH754" hidden="1">[9]Graph!$A$22</definedName>
    <definedName name="BLPH755" hidden="1">[9]Graph!$A$22</definedName>
    <definedName name="BLPH756" hidden="1">[9]Graph!$A$22</definedName>
    <definedName name="BLPH757" hidden="1">[9]Graph!$A$22</definedName>
    <definedName name="BLPH758" hidden="1">[9]Graph!$A$22</definedName>
    <definedName name="BLPH759" hidden="1">[9]Graph!$A$22</definedName>
    <definedName name="BLPH76" hidden="1">[9]Graph!$A$22</definedName>
    <definedName name="BLPH760" hidden="1">[9]Graph!$A$22</definedName>
    <definedName name="BLPH761" hidden="1">[9]Graph!$A$22</definedName>
    <definedName name="BLPH762" hidden="1">[9]Graph!$A$22</definedName>
    <definedName name="BLPH763" hidden="1">[9]Graph!$A$22</definedName>
    <definedName name="BLPH764" hidden="1">[9]Graph!$A$22</definedName>
    <definedName name="BLPH765" hidden="1">[9]Graph!$A$22</definedName>
    <definedName name="BLPH766" hidden="1">'[9]Europe sales Graph'!#REF!</definedName>
    <definedName name="BLPH767" hidden="1">'[9]Europe sales Graph'!#REF!</definedName>
    <definedName name="BLPH768" hidden="1">[9]Graph!$A$22</definedName>
    <definedName name="BLPH769" hidden="1">[9]Graph!$A$22</definedName>
    <definedName name="BLPH77" hidden="1">[9]Graph!$A$22</definedName>
    <definedName name="BLPH770" hidden="1">[9]Graph!$A$22</definedName>
    <definedName name="BLPH771" hidden="1">[9]Graph!$A$22</definedName>
    <definedName name="BLPH772" hidden="1">[9]Graph!$A$22</definedName>
    <definedName name="BLPH773" hidden="1">[9]Graph!$A$22</definedName>
    <definedName name="BLPH774" hidden="1">[9]Graph!$A$22</definedName>
    <definedName name="BLPH775" hidden="1">'[9]Europe sales Graph'!#REF!</definedName>
    <definedName name="BLPH776" hidden="1">[9]Graph!$A$22</definedName>
    <definedName name="BLPH777" hidden="1">[9]Graph!$A$22</definedName>
    <definedName name="BLPH778" hidden="1">[9]Graph!$A$22</definedName>
    <definedName name="BLPH779" hidden="1">[9]Graph!$A$22</definedName>
    <definedName name="BLPH78" hidden="1">[9]Graph!$A$22</definedName>
    <definedName name="BLPH780" hidden="1">[9]Graph!$A$22</definedName>
    <definedName name="BLPH781" hidden="1">[9]Graph!$A$22</definedName>
    <definedName name="BLPH782" hidden="1">[9]Graph!$A$22</definedName>
    <definedName name="BLPH783" hidden="1">[9]Graph!$A$22</definedName>
    <definedName name="BLPH784" hidden="1">[9]Graph!$A$22</definedName>
    <definedName name="BLPH785" hidden="1">[9]Graph!$A$22</definedName>
    <definedName name="BLPH786" hidden="1">[9]Graph!$A$22</definedName>
    <definedName name="BLPH787" hidden="1">'[9]Europe sales Graph'!$A$15</definedName>
    <definedName name="BLPH788" hidden="1">'[9]Europe sales Graph'!$D$15</definedName>
    <definedName name="BLPH789" hidden="1">[9]Graph!$A$22</definedName>
    <definedName name="BLPH79" hidden="1">[9]Graph!$A$22</definedName>
    <definedName name="BLPH790" hidden="1">[9]Graph!$A$22</definedName>
    <definedName name="BLPH791" hidden="1">[9]Graph!$A$22</definedName>
    <definedName name="BLPH792" hidden="1">[9]Graph!$A$22</definedName>
    <definedName name="BLPH793" hidden="1">[9]Graph!$A$22</definedName>
    <definedName name="BLPH794" hidden="1">[9]Graph!$A$22</definedName>
    <definedName name="BLPH795" hidden="1">[9]Graph!$A$22</definedName>
    <definedName name="BLPH796" hidden="1">[9]Graph!$A$22</definedName>
    <definedName name="BLPH797" hidden="1">[9]Graph!$A$22</definedName>
    <definedName name="BLPH798" hidden="1">[9]Graph!$A$22</definedName>
    <definedName name="BLPH799" hidden="1">[9]Graph!$A$22</definedName>
    <definedName name="BLPH8" hidden="1">#REF!</definedName>
    <definedName name="BLPH80" hidden="1">[9]Graph!$A$22</definedName>
    <definedName name="BLPH800" hidden="1">[9]Graph!$A$22</definedName>
    <definedName name="BLPH801" hidden="1">[9]Graph!$A$22</definedName>
    <definedName name="BLPH802" hidden="1">[9]Graph!$A$22</definedName>
    <definedName name="BLPH803" hidden="1">[9]Graph!$A$22</definedName>
    <definedName name="BLPH804" hidden="1">[9]Graph!$A$22</definedName>
    <definedName name="BLPH805" hidden="1">[9]Graph!$A$22</definedName>
    <definedName name="BLPH806" hidden="1">[9]Graph!$A$22</definedName>
    <definedName name="BLPH807" hidden="1">[9]Graph!$A$22</definedName>
    <definedName name="BLPH808" hidden="1">[9]Graph!$A$22</definedName>
    <definedName name="BLPH809" hidden="1">[9]Graph!$A$22</definedName>
    <definedName name="BLPH81" hidden="1">[9]Graph!$A$22</definedName>
    <definedName name="BLPH810" hidden="1">[9]Graph!$A$22</definedName>
    <definedName name="BLPH811" hidden="1">[9]Graph!$A$22</definedName>
    <definedName name="BLPH812" hidden="1">[9]Graph!$A$22</definedName>
    <definedName name="BLPH813" hidden="1">[9]Graph!$A$22</definedName>
    <definedName name="BLPH814" hidden="1">[9]Graph!$A$22</definedName>
    <definedName name="BLPH815" hidden="1">[9]Graph!$A$22</definedName>
    <definedName name="BLPH816" hidden="1">[9]Graph!$A$22</definedName>
    <definedName name="BLPH817" hidden="1">[9]Graph!$A$22</definedName>
    <definedName name="BLPH818" hidden="1">[9]Graph!$A$22</definedName>
    <definedName name="BLPH819" hidden="1">[9]Graph!$A$22</definedName>
    <definedName name="BLPH82" hidden="1">[9]Graph!$A$22</definedName>
    <definedName name="BLPH820" hidden="1">[9]Graph!$A$22</definedName>
    <definedName name="BLPH821" hidden="1">[9]Graph!$A$22</definedName>
    <definedName name="BLPH822" hidden="1">[9]Graph!$A$22</definedName>
    <definedName name="BLPH823" hidden="1">[9]Graph!$A$22</definedName>
    <definedName name="BLPH824" hidden="1">[9]Graph!$A$22</definedName>
    <definedName name="BLPH825" hidden="1">[9]Graph!$A$22</definedName>
    <definedName name="BLPH826" hidden="1">[9]Graph!$A$22</definedName>
    <definedName name="BLPH827" hidden="1">[9]Graph!$A$22</definedName>
    <definedName name="BLPH828" hidden="1">[9]Graph!$A$22</definedName>
    <definedName name="BLPH829" hidden="1">[9]Graph!$A$22</definedName>
    <definedName name="BLPH83" hidden="1">[9]Graph!$A$22</definedName>
    <definedName name="BLPH830" hidden="1">[9]Graph!$A$22</definedName>
    <definedName name="BLPH831" hidden="1">[9]Graph!$A$22</definedName>
    <definedName name="BLPH832" hidden="1">[9]Graph!$A$22</definedName>
    <definedName name="BLPH833" hidden="1">[9]Graph!$A$22</definedName>
    <definedName name="BLPH834" hidden="1">[9]Graph!$A$22</definedName>
    <definedName name="BLPH835" hidden="1">[9]Graph!$A$22</definedName>
    <definedName name="BLPH836" hidden="1">'[9]Europe sales Graph'!$A$39</definedName>
    <definedName name="BLPH837" hidden="1">'[9]Europe sales Graph'!$F$39</definedName>
    <definedName name="BLPH838" hidden="1">'[9]Europe sales Graph'!$J$39</definedName>
    <definedName name="BLPH839" hidden="1">'[9]Europe sales Graph'!$N$39</definedName>
    <definedName name="BLPH84" hidden="1">[9]Graph!$A$22</definedName>
    <definedName name="BLPH840" hidden="1">'[9]GER IFO vs Const'!$A$5</definedName>
    <definedName name="BLPH841" hidden="1">'[9]GER IFO vs Const'!$A$5</definedName>
    <definedName name="BLPH842" hidden="1">'[9]GER IFO vs Const'!$D$5</definedName>
    <definedName name="BLPH843" hidden="1">'[9]GER IFO vs Const'!$A$5</definedName>
    <definedName name="BLPH844" hidden="1">'[9]GER IFO vs Const'!$A$5</definedName>
    <definedName name="BLPH845" hidden="1">'[9]GER IFO vs Const'!$A$5</definedName>
    <definedName name="BLPH846" hidden="1">'[9]GER IFO vs Const'!$A$5</definedName>
    <definedName name="BLPH847" hidden="1">'[9]GER IFO vs Const'!$A$5</definedName>
    <definedName name="BLPH848" hidden="1">'[9]GER IFO vs Const'!$A$5</definedName>
    <definedName name="BLPH85" hidden="1">[9]Graph!$A$22</definedName>
    <definedName name="BLPH86" hidden="1">[9]Graph!$A$22</definedName>
    <definedName name="BLPH860" hidden="1">#REF!</definedName>
    <definedName name="BLPH861" hidden="1">'[9]GER IFO vs Const'!$A$5</definedName>
    <definedName name="BLPH862" hidden="1">#REF!</definedName>
    <definedName name="BLPH863" hidden="1">'[9]GER IFO vs Const'!$A$5</definedName>
    <definedName name="BLPH864" hidden="1">'[9]GER IFO vs Const'!$A$5</definedName>
    <definedName name="BLPH865" hidden="1">'[9]GER IFO vs Const'!$A$5</definedName>
    <definedName name="BLPH866" hidden="1">'[9]GER IFO vs Const'!$A$5</definedName>
    <definedName name="BLPH867" hidden="1">'[9]GER IFO vs Const'!$A$5</definedName>
    <definedName name="BLPH868" hidden="1">'[9]GER IFO vs Const'!$A$5</definedName>
    <definedName name="BLPH869" hidden="1">'[9]GER IFO vs Const'!$A$5</definedName>
    <definedName name="BLPH87" hidden="1">[9]Graph!$A$22</definedName>
    <definedName name="BLPH870" hidden="1">'[9]GER IFO vs Const'!$A$5</definedName>
    <definedName name="BLPH871" hidden="1">'[9]GER IFO vs Const'!$A$5</definedName>
    <definedName name="BLPH872" hidden="1">'[9]GER IFO vs Const'!$A$5</definedName>
    <definedName name="BLPH873" hidden="1">'[9]GER IFO vs Const'!$A$5</definedName>
    <definedName name="BLPH874" hidden="1">'[9]GER IFO vs Const'!$A$5</definedName>
    <definedName name="BLPH875" hidden="1">'[9]GER IFO vs Const'!$A$5</definedName>
    <definedName name="BLPH876" hidden="1">'[9]GER IFO vs Const'!$A$5</definedName>
    <definedName name="BLPH877" hidden="1">'[9]GER IFO vs Const'!$A$5</definedName>
    <definedName name="BLPH878" hidden="1">'[9]GER IFO vs Const'!$A$5</definedName>
    <definedName name="BLPH879" hidden="1">'[9]GER IFO vs Const'!$A$5</definedName>
    <definedName name="BLPH88" hidden="1">[9]Graph!$A$22</definedName>
    <definedName name="BLPH880" hidden="1">'[9]GER IFO vs Const'!$A$5</definedName>
    <definedName name="BLPH881" hidden="1">'[9]GER IFO vs Const'!$A$5</definedName>
    <definedName name="BLPH882" hidden="1">'[9]GER IFO vs Const'!$A$5</definedName>
    <definedName name="BLPH883" hidden="1">'[9]GER IFO vs Const'!$A$5</definedName>
    <definedName name="BLPH884" hidden="1">'[9]GER IFO vs Const'!$A$5</definedName>
    <definedName name="BLPH885" hidden="1">'[9]GER IFO vs Const'!$A$5</definedName>
    <definedName name="BLPH886" hidden="1">'[9]GER IFO vs Const'!$A$5</definedName>
    <definedName name="BLPH887" hidden="1">'[9]GER IFO vs Const'!$A$5</definedName>
    <definedName name="BLPH888" hidden="1">'[9]GER IFO vs Const'!$A$5</definedName>
    <definedName name="BLPH889" hidden="1">'[9]GER IFO vs Const'!$A$5</definedName>
    <definedName name="BLPH89" hidden="1">[9]Graph!$A$22</definedName>
    <definedName name="BLPH890" hidden="1">'[9]GER IFO vs Const'!$A$5</definedName>
    <definedName name="BLPH891" hidden="1">'[9]GER IFO vs Const'!$A$5</definedName>
    <definedName name="BLPH892" hidden="1">'[9]GER IFO vs Const'!$A$5</definedName>
    <definedName name="BLPH893" hidden="1">'[9]GER IFO vs Const'!$A$5</definedName>
    <definedName name="BLPH894" hidden="1">'[9]GER IFO vs Const'!$A$5</definedName>
    <definedName name="BLPH895" hidden="1">'[9]GER IFO vs Const'!$A$5</definedName>
    <definedName name="BLPH896" hidden="1">'[9]GER IFO vs Const'!$A$5</definedName>
    <definedName name="BLPH897" hidden="1">'[9]GER IFO vs Const'!$A$5</definedName>
    <definedName name="BLPH898" hidden="1">'[9]GER IFO vs Const'!$A$5</definedName>
    <definedName name="BLPH899" hidden="1">'[9]GER IFO vs Const'!$A$5</definedName>
    <definedName name="BLPH9" hidden="1">#REF!</definedName>
    <definedName name="BLPH90" hidden="1">[9]Graph!$A$22</definedName>
    <definedName name="BLPH900" hidden="1">'[9]GER IFO vs Const'!$A$5</definedName>
    <definedName name="BLPH901" hidden="1">'[9]GER IFO vs Const'!$A$5</definedName>
    <definedName name="BLPH902" hidden="1">'[9]GER IFO vs Const'!$A$5</definedName>
    <definedName name="BLPH903" hidden="1">'[9]GER IFO vs Const'!$A$5</definedName>
    <definedName name="BLPH904" hidden="1">'[9]GER IFO vs Const'!$A$5</definedName>
    <definedName name="BLPH905" hidden="1">'[9]GER IFO vs Const'!$A$5</definedName>
    <definedName name="BLPH906" hidden="1">'[9]GER IFO vs Const'!$A$5</definedName>
    <definedName name="BLPH907" hidden="1">'[9]GER IFO vs Const'!$A$5</definedName>
    <definedName name="BLPH908" hidden="1">'[9]GER IFO vs Const'!$A$5</definedName>
    <definedName name="BLPH909" hidden="1">'[9]GER IFO vs Const'!$A$5</definedName>
    <definedName name="BLPH91" hidden="1">[9]Graph!$A$22</definedName>
    <definedName name="BLPH910" hidden="1">'[9]GER IFO vs Const'!$A$5</definedName>
    <definedName name="BLPH911" hidden="1">'[9]GER IFO vs Const'!$A$5</definedName>
    <definedName name="BLPH912" hidden="1">'[9]GER IFO vs Const'!$A$5</definedName>
    <definedName name="BLPH913" hidden="1">'[9]GER IFO vs Const'!$A$5</definedName>
    <definedName name="BLPH914" hidden="1">'[9]GER IFO vs Const'!$A$5</definedName>
    <definedName name="BLPH915" hidden="1">'[9]GER IFO vs Const'!$A$5</definedName>
    <definedName name="BLPH916" hidden="1">'[9]GER IFO vs Const'!$A$5</definedName>
    <definedName name="BLPH917" hidden="1">'[9]GER IFO vs Const'!$A$5</definedName>
    <definedName name="BLPH918" hidden="1">'[9]GER IFO vs Const'!$A$5</definedName>
    <definedName name="BLPH919" hidden="1">'[9]GER IFO vs Const'!$A$5</definedName>
    <definedName name="BLPH92" hidden="1">[9]Graph!$A$22</definedName>
    <definedName name="BLPH920" hidden="1">'[9]GER IFO vs Const'!$A$5</definedName>
    <definedName name="BLPH921" hidden="1">'[9]GER IFO vs Const'!$A$5</definedName>
    <definedName name="BLPH922" hidden="1">'[9]GER IFO vs Const'!$A$5</definedName>
    <definedName name="BLPH923" hidden="1">'[9]GER IFO vs Const'!$A$5</definedName>
    <definedName name="BLPH924" hidden="1">'[9]GER IFO vs Const'!$A$5</definedName>
    <definedName name="BLPH925" hidden="1">'[9]GER IFO vs Const'!$A$5</definedName>
    <definedName name="BLPH926" hidden="1">'[9]GER IFO vs Const'!$A$5</definedName>
    <definedName name="BLPH927" hidden="1">'[9]GER IFO vs Const'!$A$5</definedName>
    <definedName name="BLPH928" hidden="1">'[9]GER IFO vs Const'!$A$5</definedName>
    <definedName name="BLPH929" hidden="1">'[9]GER IFO vs Const'!$A$5</definedName>
    <definedName name="BLPH93" hidden="1">[9]Graph!$A$22</definedName>
    <definedName name="BLPH930" hidden="1">'[9]GER IFO vs Const'!$A$5</definedName>
    <definedName name="BLPH931" hidden="1">'[9]GER IFO vs Const'!$A$5</definedName>
    <definedName name="BLPH932" hidden="1">'[9]GER IFO vs Const'!$A$5</definedName>
    <definedName name="BLPH933" hidden="1">'[9]GER IFO vs Const'!$A$5</definedName>
    <definedName name="BLPH934" hidden="1">'[9]GER IFO vs Const'!$A$5</definedName>
    <definedName name="BLPH935" hidden="1">'[9]GER IFO vs Const'!$A$5</definedName>
    <definedName name="BLPH936" hidden="1">'[9]GER IFO vs Const'!$A$5</definedName>
    <definedName name="BLPH937" hidden="1">'[9]GER IFO vs Const'!$A$5</definedName>
    <definedName name="BLPH938" hidden="1">'[9]GER IFO vs Const'!$A$5</definedName>
    <definedName name="BLPH939" hidden="1">'[9]GER IFO vs Const'!$A$5</definedName>
    <definedName name="BLPH94" hidden="1">[9]Graph!$A$22</definedName>
    <definedName name="BLPH940" hidden="1">'[9]GER IFO vs Const'!$A$5</definedName>
    <definedName name="BLPH941" hidden="1">'[9]GER IFO vs Const'!$A$5</definedName>
    <definedName name="BLPH942" hidden="1">'[9]GER IFO vs Const'!$A$5</definedName>
    <definedName name="BLPH943" hidden="1">'[9]GER IFO vs Const'!$A$5</definedName>
    <definedName name="BLPH944" hidden="1">'[9]GER IFO vs Const'!$A$5</definedName>
    <definedName name="BLPH945" hidden="1">'[9]GER IFO vs Const'!$F$120</definedName>
    <definedName name="BLPH946" hidden="1">'[9]GER IFO vs Const'!$I$120</definedName>
    <definedName name="BLPH947" hidden="1">'[9]GER IFO vs Const'!$A$5</definedName>
    <definedName name="BLPH948" hidden="1">'[9]EU Ind vs EU Cons'!$A$3</definedName>
    <definedName name="BLPH949" hidden="1">'[9]EU Ind vs EU Cons'!$D$3</definedName>
    <definedName name="BLPH95" hidden="1">[9]Graph!$A$22</definedName>
    <definedName name="BLPH950" hidden="1">'[9]GER IFO vs Const'!$A$5</definedName>
    <definedName name="BLPH951" hidden="1">'[9]GER IFO vs Const'!$A$5</definedName>
    <definedName name="BLPH952" hidden="1">'[9]GER IFO vs Const'!$A$5</definedName>
    <definedName name="BLPH953" hidden="1">'[9]GER IFO vs Const'!$A$5</definedName>
    <definedName name="BLPH954" hidden="1">'[9]GER IFO vs Const'!$A$5</definedName>
    <definedName name="BLPH955" hidden="1">'[9]GER IFO vs Const'!$A$5</definedName>
    <definedName name="BLPH956" hidden="1">'[9]GER IFO vs Const'!$A$5</definedName>
    <definedName name="BLPH957" hidden="1">'[9]GER IFO vs Const'!$A$5</definedName>
    <definedName name="BLPH958" hidden="1">'[9]GER IFO vs Const'!$A$5</definedName>
    <definedName name="BLPH959" hidden="1">'[9]GER IFO vs Const'!$A$5</definedName>
    <definedName name="BLPH96" hidden="1">[10]BLP!$Q$5</definedName>
    <definedName name="BLPH960" hidden="1">'[9]GER IFO vs Const'!$A$5</definedName>
    <definedName name="BLPH961" hidden="1">'[9]GER IFO vs Const'!$A$5</definedName>
    <definedName name="BLPH962" hidden="1">'[9]GER IFO vs Const'!$A$5</definedName>
    <definedName name="BLPH963" hidden="1">'[9]GER IFO vs Const'!$A$5</definedName>
    <definedName name="BLPH964" hidden="1">'[9]GER IFO vs Const'!$A$5</definedName>
    <definedName name="BLPH965" hidden="1">'[9]GER IFO vs Const'!$A$5</definedName>
    <definedName name="BLPH966" hidden="1">'[9]GER IFO vs Const'!$A$5</definedName>
    <definedName name="BLPH967" hidden="1">'[9]GER IFO vs Const'!$A$5</definedName>
    <definedName name="BLPH968" hidden="1">'[9]GER IFO vs Const'!$A$5</definedName>
    <definedName name="BLPH969" hidden="1">'[9]GER IFO vs Const'!$A$5</definedName>
    <definedName name="BLPH97" hidden="1">[10]BLP!$O$5</definedName>
    <definedName name="BLPH970" hidden="1">'[9]GER IFO vs Const'!$A$5</definedName>
    <definedName name="BLPH971" hidden="1">'[9]GER IFO vs Const'!$A$5</definedName>
    <definedName name="BLPH972" hidden="1">'[9]GER IFO vs Const'!$A$5</definedName>
    <definedName name="BLPH973" hidden="1">'[9]GER IFO vs Const'!$A$5</definedName>
    <definedName name="BLPH974" hidden="1">'[9]GER IFO vs Const'!$A$5</definedName>
    <definedName name="BLPH975" hidden="1">'[9]GER IFO vs Const'!$A$5</definedName>
    <definedName name="BLPH976" hidden="1">'[9]GER IFO vs Const'!$A$5</definedName>
    <definedName name="BLPH977" hidden="1">'[9]GER IFO vs Const'!$A$5</definedName>
    <definedName name="BLPH978" hidden="1">'[9]GER IFO vs Const'!$A$5</definedName>
    <definedName name="BLPH979" hidden="1">'[9]GER IFO vs Const'!$A$5</definedName>
    <definedName name="BLPH98" hidden="1">[10]BLP!$M$5</definedName>
    <definedName name="BLPH980" hidden="1">'[9]GER IFO vs Const'!$A$5</definedName>
    <definedName name="BLPH981" hidden="1">'[9]GER IFO vs Const'!$A$5</definedName>
    <definedName name="BLPH982" hidden="1">'[9]GER IFO vs Const'!$A$5</definedName>
    <definedName name="BLPH983" hidden="1">'[9]GER IFO vs Const'!$A$5</definedName>
    <definedName name="BLPH984" hidden="1">'[9]GER IFO vs Const'!$A$5</definedName>
    <definedName name="BLPH985" hidden="1">'[9]GER IFO vs Const'!$A$5</definedName>
    <definedName name="BLPH986" hidden="1">'[9]GER IFO vs Const'!$A$5</definedName>
    <definedName name="BLPH987" hidden="1">'[9]GER IFO vs Const'!$A$5</definedName>
    <definedName name="BLPH988" hidden="1">'[9]GER IFO vs Const'!$A$5</definedName>
    <definedName name="BLPH989" hidden="1">'[9]GER IFO vs Const'!$A$5</definedName>
    <definedName name="BLPH99" hidden="1">[10]BLP!$K$5</definedName>
    <definedName name="BLPH990" hidden="1">'[9]GER IFO vs Const'!$A$5</definedName>
    <definedName name="BLPH991" hidden="1">'[9]GER IFO vs Const'!$A$5</definedName>
    <definedName name="BLPH992" hidden="1">'[9]GER IFO vs Const'!$A$5</definedName>
    <definedName name="BLPH993" hidden="1">'[9]GER IFO vs Const'!$A$5</definedName>
    <definedName name="BLPH994" hidden="1">'[9]GER IFO vs Const'!$A$5</definedName>
    <definedName name="BLPH995" hidden="1">'[9]GER IFO vs Const'!$A$5</definedName>
    <definedName name="BLPH996" hidden="1">'[9]GER IFO vs Const'!$A$5</definedName>
    <definedName name="BLPH997" hidden="1">'[9]GER IFO vs Const'!$A$5</definedName>
    <definedName name="BLPH998" hidden="1">'[9]GER IFO vs Const'!$A$5</definedName>
    <definedName name="BLPH999" hidden="1">'[9]GER IFO vs Const'!$A$5</definedName>
    <definedName name="BS.PÁG.5" hidden="1">{#N/A,#N/A,FALSE,"Aging Summary";#N/A,#N/A,FALSE,"Ratio Analysis";#N/A,#N/A,FALSE,"Test 120 Day Accts";#N/A,#N/A,FALSE,"Tickmarks"}</definedName>
    <definedName name="BV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cac" hidden="1">{#N/A,#N/A,TRUE,"covmen";#N/A,#N/A,TRUE,"ECORID";#N/A,#N/A,TRUE,"ECOTRA";#N/A,#N/A,TRUE,"ECOTOT";#N/A,#N/A,TRUE,"FATSOC";#N/A,#N/A,TRUE,"FATDIV";#N/A,#N/A,TRUE,"FATGEO";#N/A,#N/A,TRUE,"ORDINI";#N/A,#N/A,TRUE,"TESORI";#N/A,#N/A,TRUE,"RENDFIN"}</definedName>
    <definedName name="CAJA06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ccccc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cccccc" hidden="1">{"PARTE1",#N/A,FALSE,"Plan1"}</definedName>
    <definedName name="cdb" hidden="1">{"PARTE1",#N/A,FALSE,"Plan1"}</definedName>
    <definedName name="cdcdc" hidden="1">1</definedName>
    <definedName name="chop" hidden="1">{"Pèrdues i Guanys analític.Català",#N/A,FALSE,"Català";"Pèrdues i G. analític.castellà",#N/A,FALSE,"Castellà"}</definedName>
    <definedName name="chop2" hidden="1">{"Pèrdues i Guanys analític.Català",#N/A,FALSE,"Català";"Pèrdues i G. analític.castellà",#N/A,FALSE,"Castellà"}</definedName>
    <definedName name="CHOP22" hidden="1">{"Pèrdues i Guanys analític.Català",#N/A,FALSE,"Català";"Pèrdues i G. analític.castellà",#N/A,FALSE,"Castellà"}</definedName>
    <definedName name="CHOP3" hidden="1">{"Pèrdues i Guanys analític.Català",#N/A,FALSE,"Català";"Pèrdues i G. analític.castellà",#N/A,FALSE,"Castellà"}</definedName>
    <definedName name="CHOP7" hidden="1">{"Pèrdues i Guanys analític.Català",#N/A,FALSE,"Català";"Pèrdues i G. analític.castellà",#N/A,FALSE,"Castellà"}</definedName>
    <definedName name="CIQWBGuid" hidden="1">"INWIT - Investor Relations - Weekly.xlsx"</definedName>
    <definedName name="CIQWBInfo" hidden="1">"{ ""CIQVersion"":""9.45.614.5792"" }"</definedName>
    <definedName name="circularização" hidden="1">"AS2DocumentBrowse"</definedName>
    <definedName name="civ" hidden="1">{#N/A,#N/A,TRUE,"covmen";#N/A,#N/A,TRUE,"ECORID";#N/A,#N/A,TRUE,"ECOTRA";#N/A,#N/A,TRUE,"ECOTOT";#N/A,#N/A,TRUE,"FATSOC";#N/A,#N/A,TRUE,"FATDIV";#N/A,#N/A,TRUE,"FATGEO";#N/A,#N/A,TRUE,"ORDINI";#N/A,#N/A,TRUE,"TESORI";#N/A,#N/A,TRUE,"RENDFIN"}</definedName>
    <definedName name="cnefjkcn" hidden="1">{#N/A,#N/A,FALSE,"Aging Summary";#N/A,#N/A,FALSE,"Ratio Analysis";#N/A,#N/A,FALSE,"Test 120 Day Accts";#N/A,#N/A,FALSE,"Tickmarks"}</definedName>
    <definedName name="cofi" hidden="1">15</definedName>
    <definedName name="cONTRACT" hidden="1">#REF!</definedName>
    <definedName name="CORRELATEBIS" hidden="1">{#N/A,#N/A,TRUE,"INPUT";#N/A,#N/A,TRUE,"vend_rid";#N/A,#N/A,TRUE,"vend_tra";#N/A,#N/A,TRUE,"ordinato";#N/A,#N/A,TRUE,"costi_rid";#N/A,#N/A,TRUE,"costi_tra";#N/A,#N/A,TRUE,"dipendenti";#N/A,#N/A,TRUE,"costo_pers";#N/A,#N/A,TRUE,"inv_98";#N/A,#N/A,TRUE,"ECO_COMP";#N/A,#N/A,TRUE,"anal_gen";#N/A,#N/A,TRUE,"dett_inv";#N/A,#N/A,TRUE,"cover";#N/A,#N/A,TRUE,"indice_R"}</definedName>
    <definedName name="cris" hidden="1">{#N/A,#N/A,FALSE,"CA";#N/A,#N/A,FALSE,"CN";#N/A,#N/A,FALSE,"Inv";#N/A,#N/A,FALSE,"Inv Acc";"Miguel_balance",#N/A,FALSE,"Bal";#N/A,#N/A,FALSE,"Plantilla";#N/A,#N/A,FALSE,"CA (2)";#N/A,#N/A,FALSE,"CN (2)"}</definedName>
    <definedName name="cristina" hidden="1">{#N/A,#N/A,FALSE,"CA";#N/A,#N/A,FALSE,"CN";#N/A,#N/A,FALSE,"Inv";#N/A,#N/A,FALSE,"Inv Acc";"Miguel_balance",#N/A,FALSE,"Bal";#N/A,#N/A,FALSE,"Plantilla";#N/A,#N/A,FALSE,"CA (2)";#N/A,#N/A,FALSE,"CN (2)"}</definedName>
    <definedName name="CSSL" hidden="1">{#N/A,#N/A,FALSE,"IR E CS 1997";#N/A,#N/A,FALSE,"PR ND";#N/A,#N/A,FALSE,"8191";#N/A,#N/A,FALSE,"8383";#N/A,#N/A,FALSE,"MP 1024";#N/A,#N/A,FALSE,"AD_EX_97";#N/A,#N/A,FALSE,"BD 97"}</definedName>
    <definedName name="CSSL1998" hidden="1">{#N/A,#N/A,FALSE,"IR E CS 1997";#N/A,#N/A,FALSE,"PR ND";#N/A,#N/A,FALSE,"8191";#N/A,#N/A,FALSE,"8383";#N/A,#N/A,FALSE,"MP 1024";#N/A,#N/A,FALSE,"AD_EX_97";#N/A,#N/A,FALSE,"BD 97"}</definedName>
    <definedName name="CVVCVCV" hidden="1">[13]GRAFICOS!$K$18:$Y$18</definedName>
    <definedName name="cwlksd" hidden="1">{#N/A,#N/A,FALSE,"Aging Summary";#N/A,#N/A,FALSE,"Ratio Analysis";#N/A,#N/A,FALSE,"Test 120 Day Accts";#N/A,#N/A,FALSE,"Tickmarks"}</definedName>
    <definedName name="Cwvu.CE_BF_AG." hidden="1">#REF!</definedName>
    <definedName name="Cwvu.CE_BF_MGD." hidden="1">#REF!</definedName>
    <definedName name="Cwvu.CE_BF_UTILE." hidden="1">#REF!</definedName>
    <definedName name="Cwvu.FASE1_BUDGET." hidden="1">#REF!</definedName>
    <definedName name="Cwvu.FASE1_REVBUDGET." hidden="1">#REF!</definedName>
    <definedName name="Cwvu.FASE2_BUDGET." hidden="1">#REF!</definedName>
    <definedName name="Cwvu.FASE2_REVBUDGET." hidden="1">#REF!</definedName>
    <definedName name="Cwvu.FASE3_BUDGET." hidden="1">#REF!</definedName>
    <definedName name="Cwvu.FASE3_REVBUDGET." hidden="1">#REF!</definedName>
    <definedName name="Cwvu.FASE4_BUDGET." hidden="1">#REF!</definedName>
    <definedName name="Cwvu.FASE4_REVBUDGET." hidden="1">#REF!</definedName>
    <definedName name="Cwvu.FASI_RIEPILOGO_BUDGET." hidden="1">#REF!</definedName>
    <definedName name="Cwvu.FASI_RIEPILOGO_REVBUDGET." hidden="1">#REF!</definedName>
    <definedName name="Cwvu.IMPOSTE_BF." hidden="1">#REF!</definedName>
    <definedName name="Cwvu.RACC_IMP." hidden="1">#REF!</definedName>
    <definedName name="Cwvu.REV_DIV." hidden="1">#REF!</definedName>
    <definedName name="CXXX" hidden="1">#REF!</definedName>
    <definedName name="d" hidden="1">{#N/A,#N/A,FALSE,"CA";#N/A,#N/A,FALSE,"CN";#N/A,#N/A,FALSE,"Inv";#N/A,#N/A,FALSE,"Inv Acc";"Miguel_balance",#N/A,FALSE,"Bal";#N/A,#N/A,FALSE,"Plantilla";#N/A,#N/A,FALSE,"CA (2)";#N/A,#N/A,FALSE,"CN (2)"}</definedName>
    <definedName name="dd" hidden="1">{#N/A,#N/A,FALSE,"CA";#N/A,#N/A,FALSE,"CN";#N/A,#N/A,FALSE,"Inv";#N/A,#N/A,FALSE,"Inv Acc";"Miguel_balance",#N/A,FALSE,"Bal";#N/A,#N/A,FALSE,"Plantilla";#N/A,#N/A,FALSE,"CA (2)";#N/A,#N/A,FALSE,"CN (2)"}</definedName>
    <definedName name="ddasd" hidden="1">{#N/A,#N/A,FALSE,"CA";#N/A,#N/A,FALSE,"CN";#N/A,#N/A,FALSE,"Inv";#N/A,#N/A,FALSE,"Inv Acc";"Miguel_balance",#N/A,FALSE,"Bal";#N/A,#N/A,FALSE,"Plantilla";#N/A,#N/A,FALSE,"CA (2)";#N/A,#N/A,FALSE,"CN (2)"}</definedName>
    <definedName name="dddd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de" hidden="1">'[12]Dados BLP'!#REF!</definedName>
    <definedName name="dewded" hidden="1">{#N/A,#N/A,FALSE,"Aging Summary";#N/A,#N/A,FALSE,"Ratio Analysis";#N/A,#N/A,FALSE,"Test 120 Day Accts";#N/A,#N/A,FALSE,"Tickmarks"}</definedName>
    <definedName name="DFBFB" hidden="1">{"Pèrdues i Guanys analític.Català",#N/A,FALSE,"Català";"Pèrdues i G. analític.castellà",#N/A,FALSE,"Castellà"}</definedName>
    <definedName name="dfgadrg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DFGDFGDF" hidden="1">{"Pèrdues i Guanys analític.Català",#N/A,FALSE,"Català";"Pèrdues i G. analític.castellà",#N/A,FALSE,"Castellà"}</definedName>
    <definedName name="dgf" hidden="1">{"Pèrdues i Guanys analític.Català",#N/A,FALSE,"Català";"Pèrdues i G. analític.castellà",#N/A,FALSE,"Castellà"}</definedName>
    <definedName name="DivFpb" hidden="1">'[14]DIV INC'!#REF!</definedName>
    <definedName name="dsd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dsds" hidden="1">[15]XREF!$A$4</definedName>
    <definedName name="dsf" hidden="1">{#N/A,#N/A,FALSE,"CA";#N/A,#N/A,FALSE,"CN";#N/A,#N/A,FALSE,"Inv";#N/A,#N/A,FALSE,"Inv Acc";"Miguel_balance",#N/A,FALSE,"Bal";#N/A,#N/A,FALSE,"Plantilla";#N/A,#N/A,FALSE,"CA (2)";#N/A,#N/A,FALSE,"CN (2)"}</definedName>
    <definedName name="dthy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DVDV" hidden="1">{"PARTE1",#N/A,FALSE,"Plan1"}</definedName>
    <definedName name="DVDVVD" hidden="1">{TRUE,TRUE,-1.25,-15.5,484.5,278.25,FALSE,FALSE,TRUE,FALSE,0,1,#N/A,452,#N/A,5.92592592592593,22.5714285714286,1,FALSE,FALSE,3,TRUE,1,FALSE,100,"Swvu.ACC.","ACwvu.ACC.",#N/A,FALSE,FALSE,0,0,0,0,2,"","",FALSE,FALSE,FALSE,FALSE,1,90,#N/A,#N/A,"=R1C1:R650C11",FALSE,#N/A,#N/A,FALSE,FALSE,FALSE,1,65532,65532,FALSE,FALSE,TRUE,TRUE,TRUE}</definedName>
    <definedName name="dwed" hidden="1">'[16]Cash flow'!$B$64</definedName>
    <definedName name="DXNGBKGN" hidden="1">#REF!</definedName>
    <definedName name="dyugs" hidden="1">{#N/A,#N/A,FALSE,"Aging Summary";#N/A,#N/A,FALSE,"Ratio Analysis";#N/A,#N/A,FALSE,"Test 120 Day Accts";#N/A,#N/A,FALSE,"Tickmarks"}</definedName>
    <definedName name="E" hidden="1">{"Pèrdues i Guanys analític.Català",#N/A,FALSE,"Català";"Pèrdues i G. analític.castellà",#N/A,FALSE,"Castellà"}</definedName>
    <definedName name="EAHYTHJWDRHYEJ" hidden="1">4</definedName>
    <definedName name="EBASREGW" hidden="1">#REF!</definedName>
    <definedName name="edweqd" hidden="1">'[16]Cash flow'!$C$1:$C$65536</definedName>
    <definedName name="eedd" hidden="1">{#N/A,#N/A,TRUE,"BD 97";#N/A,#N/A,TRUE,"IR E CS 1997";#N/A,#N/A,TRUE,"CONTINGÊNCIAS";#N/A,#N/A,TRUE,"AD_EX_97";#N/A,#N/A,TRUE,"PR ND";#N/A,#N/A,TRUE,"8191";#N/A,#N/A,TRUE,"8383";#N/A,#N/A,TRUE,"MP 1024"}</definedName>
    <definedName name="efcd" hidden="1">[16]XREF!$A$2:$IV$2</definedName>
    <definedName name="EFFEEF" hidden="1">{#N/A,#N/A,FALSE,"Aging Summary";#N/A,#N/A,FALSE,"Ratio Analysis";#N/A,#N/A,FALSE,"Test 120 Day Accts";#N/A,#N/A,FALSE,"Tickmarks"}</definedName>
    <definedName name="egerg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erf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rg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ergqerg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escena3" hidden="1">{#N/A,#N/A,FALSE,"ACESA"}</definedName>
    <definedName name="EV__EVCOM_OPTIONS__" hidden="1">10</definedName>
    <definedName name="EV__EXPOPTIONS__" hidden="1">0</definedName>
    <definedName name="EV__LASTREFTIME__" hidden="1">"(GMT+01:00)26/09/2012 15:04:47"</definedName>
    <definedName name="EV__LOCKEDCVW__ART_LOCAL_CONSO" hidden="1">"BS_Arteris,INPUT_IFRS,SF,ACTUAL_Y_CB,SUBGR_AUT_BRA,NON_GROUP,ALL_IC,EUR,SECTORS,SELECT_TIME,YTD,"</definedName>
    <definedName name="EV__LOCKEDCVW__AUTOPISTAS" hidden="1">"PCES_HORAPY,ACTUAL_Y_CB,CC_CG01_,TOT_DATASRC,TOT_DET,CG45,ALL_IC,PC_4500_9,SELECT_TIME,TOT_WBS_CG45,PERIODIC,"</definedName>
    <definedName name="EV__LOCKEDCVW__CORPORACION" hidden="1">"PCES_HORAPY,TOT_ACTIVITY,ACTUAL_Y_CB,CC_CG01_,TOT_DATASRC,TOT_DET,1001,ALL_IC,PC_CG01_,SELECT_TIME,TOT_WBS_CG01,PERIODIC,"</definedName>
    <definedName name="EV__LOCKEDCVW__FS_FISCAL" hidden="1">"ACTUAL_Y_CB,CONSO,ACTIVITY_AUTOP,OUTPUT,F999,NON_GROUP,ALL_IC,EUR,SELECT_TIME,YTD,"</definedName>
    <definedName name="EV__LOCKEDCVW__FS_OWNERSHIP" hidden="1">"ACTUAL_Y_CB,ACTIVITY_AUTOP,NON_GROUP,ALL_IC,METHOD,SELECT_TIME,PERIODIC,"</definedName>
    <definedName name="EV__LOCKEDCVW__HHRR_BUDGET" hidden="1">"Headcount,ACTUAL_Y_CB,CC_CG01_ABERTIS,TOT_DATASRC,TOT_DET,1001,TOT_FA,ALL_IC,PC_CG01_CG01,SELECT_TIME,PERIODIC,"</definedName>
    <definedName name="EV__LOCKEDCVW__SF_LOCAL_SANEF" hidden="1">"ACTUAL_Y_CB,ACTIVITY_AUTOP,NON_GROUP,ALL_IC,EUR,BS,CC_NONE,CONSO,TOTAL_AMOUNT,SF,TOTAL_IFRS_ADJ,SELECT_TIME,YTD,"</definedName>
    <definedName name="EV__LOCKEDCVW__TELECOM" hidden="1">"PCES_HORAPY,ACTUAL_Y_CB,CC_CG08_CG08,TOT_CUSTOMER,TOT_DATASRC,TOT_DET,CG08,ALL_IC,INV_NONE,TOT_LOCATION,PC_CG08_CG08,SELECT_TIME,TOT_WBS_CG08,PERIODIC,"</definedName>
    <definedName name="EV__MAXEXPCOLS__" hidden="1">100</definedName>
    <definedName name="EV__MAXEXPROWS__" hidden="1">1000</definedName>
    <definedName name="EV__MEMORYCVW__" hidden="1">0</definedName>
    <definedName name="EV__MEMORYCVW__01_MEN_REP_12_FUNDACIO_OFFLINE_JUN.XLSM" hidden="1">"[FINANCE"</definedName>
    <definedName name="EV__MEMORYCVW__01_MEN_REP_12_FUNDACIO_OFFLINE_JUN.XLSM_ACCOUNT_FIN" hidden="1">"[BS"</definedName>
    <definedName name="EV__MEMORYCVW__01_MEN_REP_12_FUNDACIO_OFFLINE_JUN.XLSM_CATEGORY" hidden="1">"[ACTUAL"</definedName>
    <definedName name="EV__MEMORYCVW__01_MEN_REP_12_FUNDACIO_OFFLINE_JUN.XLSM_COUNTRY" hidden="1">"[JER_1"</definedName>
    <definedName name="EV__MEMORYCVW__01_MEN_REP_12_FUNDACIO_OFFLINE_JUN.XLSM_CUSTOM_1" hidden="1">"[DUMMY_C1"</definedName>
    <definedName name="EV__MEMORYCVW__01_MEN_REP_12_FUNDACIO_OFFLINE_JUN.XLSM_CUSTOM_2" hidden="1">"[DUMMY_C2"</definedName>
    <definedName name="EV__MEMORYCVW__01_MEN_REP_12_FUNDACIO_OFFLINE_JUN.XLSM_DATASRC" hidden="1">"[CONSO"</definedName>
    <definedName name="EV__MEMORYCVW__01_MEN_REP_12_FUNDACIO_OFFLINE_JUN.XLSM_ENTITY" hidden="1">"[1117"</definedName>
    <definedName name="EV__MEMORYCVW__01_MEN_REP_12_FUNDACIO_OFFLINE_JUN.XLSM_FLOW" hidden="1">"[SF"</definedName>
    <definedName name="EV__MEMORYCVW__01_MEN_REP_12_FUNDACIO_OFFLINE_JUN.XLSM_GROUPS" hidden="1">"[G_113"</definedName>
    <definedName name="EV__MEMORYCVW__01_MEN_REP_12_FUNDACIO_OFFLINE_JUN.XLSM_INTCO" hidden="1">"[ALL_IC"</definedName>
    <definedName name="EV__MEMORYCVW__01_MEN_REP_12_FUNDACIO_OFFLINE_JUN.XLSM_MEASURES" hidden="1">"[YTD"</definedName>
    <definedName name="EV__MEMORYCVW__01_MEN_REP_12_FUNDACIO_OFFLINE_JUN.XLSM_RPTCURRENCY" hidden="1">"[EUR"</definedName>
    <definedName name="EV__MEMORYCVW__01_MEN_REP_12_FUNDACIO_OFFLINE_JUN.XLSM_SECTOR" hidden="1">"[SECTORS"</definedName>
    <definedName name="EV__MEMORYCVW__01_MEN_REP_12_FUNDACIO_OFFLINE_JUN.XLSM_TIME" hidden="1">"[2012.FEB"</definedName>
    <definedName name="EV__MEMORYCVW__01_MEN_REP_12_PATCH1.XLSM" hidden="1">"[FINANCE"</definedName>
    <definedName name="EV__MEMORYCVW__01_MEN_REP_12_PATCH1.XLSM_ACCOUNT_FIN" hidden="1">"[BS"</definedName>
    <definedName name="EV__MEMORYCVW__01_MEN_REP_12_PATCH1.XLSM_CATEGORY" hidden="1">"[ACTUAL"</definedName>
    <definedName name="EV__MEMORYCVW__01_MEN_REP_12_PATCH1.XLSM_COUNTRY" hidden="1">"[JER_1"</definedName>
    <definedName name="EV__MEMORYCVW__01_MEN_REP_12_PATCH1.XLSM_CUSTOM_1" hidden="1">"[DUMMY_C1"</definedName>
    <definedName name="EV__MEMORYCVW__01_MEN_REP_12_PATCH1.XLSM_CUSTOM_2" hidden="1">"[DUMMY_C2"</definedName>
    <definedName name="EV__MEMORYCVW__01_MEN_REP_12_PATCH1.XLSM_DATASRC" hidden="1">"[CONSO"</definedName>
    <definedName name="EV__MEMORYCVW__01_MEN_REP_12_PATCH1.XLSM_ENTITY" hidden="1">"[1061"</definedName>
    <definedName name="EV__MEMORYCVW__01_MEN_REP_12_PATCH1.XLSM_FLOW" hidden="1">"[SF"</definedName>
    <definedName name="EV__MEMORYCVW__01_MEN_REP_12_PATCH1.XLSM_GROUPS" hidden="1">"[NON_GROUP"</definedName>
    <definedName name="EV__MEMORYCVW__01_MEN_REP_12_PATCH1.XLSM_INTCO" hidden="1">"[ALL_IC"</definedName>
    <definedName name="EV__MEMORYCVW__01_MEN_REP_12_PATCH1.XLSM_MEASURES" hidden="1">"[YTD"</definedName>
    <definedName name="EV__MEMORYCVW__01_MEN_REP_12_PATCH1.XLSM_RPTCURRENCY" hidden="1">"[LC"</definedName>
    <definedName name="EV__MEMORYCVW__01_MEN_REP_12_PATCH1.XLSM_SECTOR" hidden="1">"[SECTORS"</definedName>
    <definedName name="EV__MEMORYCVW__01_MEN_REP_12_PATCH1.XLSM_TIME" hidden="1">"[2010.DEC"</definedName>
    <definedName name="EV__MEMORYCVW__01_MEN_REP_12_PATCH2.XLSM" hidden="1">"[FINANCE"</definedName>
    <definedName name="EV__MEMORYCVW__01_MEN_REP_12_PATCH2.XLSM_ACCOUNT_FIN" hidden="1">"[100000"</definedName>
    <definedName name="EV__MEMORYCVW__01_MEN_REP_12_PATCH2.XLSM_CATEGORY" hidden="1">"[ACTUAL"</definedName>
    <definedName name="EV__MEMORYCVW__01_MEN_REP_12_PATCH2.XLSM_COUNTRY" hidden="1">"[ES"</definedName>
    <definedName name="EV__MEMORYCVW__01_MEN_REP_12_PATCH2.XLSM_CUSTOM_1" hidden="1">"[DUMMY_C1"</definedName>
    <definedName name="EV__MEMORYCVW__01_MEN_REP_12_PATCH2.XLSM_CUSTOM_2" hidden="1">"[DUMMY_C2"</definedName>
    <definedName name="EV__MEMORYCVW__01_MEN_REP_12_PATCH2.XLSM_DATASRC" hidden="1">"[RE_LC"</definedName>
    <definedName name="EV__MEMORYCVW__01_MEN_REP_12_PATCH2.XLSM_ENTITY" hidden="1">"[1113"</definedName>
    <definedName name="EV__MEMORYCVW__01_MEN_REP_12_PATCH2.XLSM_FLOW" hidden="1">"[F99"</definedName>
    <definedName name="EV__MEMORYCVW__01_MEN_REP_12_PATCH2.XLSM_GROUPS" hidden="1">"[NON_GROUP"</definedName>
    <definedName name="EV__MEMORYCVW__01_MEN_REP_12_PATCH2.XLSM_INTCO" hidden="1">"[I_NONE"</definedName>
    <definedName name="EV__MEMORYCVW__01_MEN_REP_12_PATCH2.XLSM_MEASURES" hidden="1">"[YTD"</definedName>
    <definedName name="EV__MEMORYCVW__01_MEN_REP_12_PATCH2.XLSM_RPTCURRENCY" hidden="1">"[LC"</definedName>
    <definedName name="EV__MEMORYCVW__01_MEN_REP_12_PATCH2.XLSM_SECTOR" hidden="1">"[CONC_ESP"</definedName>
    <definedName name="EV__MEMORYCVW__01_MEN_REP_12_PATCH2.XLSM_TIME" hidden="1">"[2026.DEC"</definedName>
    <definedName name="EV__MEMORYCVW__01_MEN_REP_12_V2.XLSM" hidden="1">"[ACTIVITY"</definedName>
    <definedName name="EV__MEMORYCVW__01_MEN_REP_12_V2.XLSM_ACCOUNT_ACT" hidden="1">"[ACC_ACT_AUTOP"</definedName>
    <definedName name="EV__MEMORYCVW__01_MEN_REP_12_V2.XLSM_ACCOUNT_FIN" hidden="1">"[BS"</definedName>
    <definedName name="EV__MEMORYCVW__01_MEN_REP_12_V2.XLSM_CATEGORY" hidden="1">"[ACTUAL"</definedName>
    <definedName name="EV__MEMORYCVW__01_MEN_REP_12_V2.XLSM_COUNTRY" hidden="1">"[JER_1"</definedName>
    <definedName name="EV__MEMORYCVW__01_MEN_REP_12_V2.XLSM_CUSTOM_1" hidden="1">"[DUMMY_C1"</definedName>
    <definedName name="EV__MEMORYCVW__01_MEN_REP_12_V2.XLSM_CUSTOM_2" hidden="1">"[DUMMY_C2"</definedName>
    <definedName name="EV__MEMORYCVW__01_MEN_REP_12_V2.XLSM_DATASRC" hidden="1">"[CONSO_2"</definedName>
    <definedName name="EV__MEMORYCVW__01_MEN_REP_12_V2.XLSM_DATASRC_ACT" hidden="1">"[INPUT"</definedName>
    <definedName name="EV__MEMORYCVW__01_MEN_REP_12_V2.XLSM_ENTITY" hidden="1">"[E001"</definedName>
    <definedName name="EV__MEMORYCVW__01_MEN_REP_12_V2.XLSM_FLOW" hidden="1">"[SF"</definedName>
    <definedName name="EV__MEMORYCVW__01_MEN_REP_12_V2.XLSM_GROUPS" hidden="1">"[G_113"</definedName>
    <definedName name="EV__MEMORYCVW__01_MEN_REP_12_V2.XLSM_INTCO" hidden="1">"[ALL_IC"</definedName>
    <definedName name="EV__MEMORYCVW__01_MEN_REP_12_V2.XLSM_MEASURES" hidden="1">"[YTD"</definedName>
    <definedName name="EV__MEMORYCVW__01_MEN_REP_12_V2.XLSM_RPTCURRENCY" hidden="1">"[EUR"</definedName>
    <definedName name="EV__MEMORYCVW__01_MEN_REP_12_V2.XLSM_SECTIONS" hidden="1">"[TRMODUMMY"</definedName>
    <definedName name="EV__MEMORYCVW__01_MEN_REP_12_V2.XLSM_SECTOR" hidden="1">"[SECTORS"</definedName>
    <definedName name="EV__MEMORYCVW__01_MEN_REP_12_V2.XLSM_TIME" hidden="1">"[2012.APR"</definedName>
    <definedName name="EV__MEMORYCVW__01_MEN_REP_12.XLSM" hidden="1">"[FINANCE"</definedName>
    <definedName name="EV__MEMORYCVW__01_MEN_REP_12.XLSM_ACCOUNT_FIN" hidden="1">"[BS"</definedName>
    <definedName name="EV__MEMORYCVW__01_MEN_REP_12.XLSM_CATEGORY" hidden="1">"[COMP_PREV_YEAR"</definedName>
    <definedName name="EV__MEMORYCVW__01_MEN_REP_12.XLSM_COUNTRY" hidden="1">"[JER_1"</definedName>
    <definedName name="EV__MEMORYCVW__01_MEN_REP_12.XLSM_CUSTOM_1" hidden="1">"[DUMMY_C1"</definedName>
    <definedName name="EV__MEMORYCVW__01_MEN_REP_12.XLSM_CUSTOM_2" hidden="1">"[DUMMY_C2"</definedName>
    <definedName name="EV__MEMORYCVW__01_MEN_REP_12.XLSM_DATASRC" hidden="1">"[CONSO_2"</definedName>
    <definedName name="EV__MEMORYCVW__01_MEN_REP_12.XLSM_ENTITY" hidden="1">"[E193"</definedName>
    <definedName name="EV__MEMORYCVW__01_MEN_REP_12.XLSM_FLOW" hidden="1">"[SF"</definedName>
    <definedName name="EV__MEMORYCVW__01_MEN_REP_12.XLSM_GROUPS" hidden="1">"[G_193"</definedName>
    <definedName name="EV__MEMORYCVW__01_MEN_REP_12.XLSM_INTCO" hidden="1">"[ALL_IC"</definedName>
    <definedName name="EV__MEMORYCVW__01_MEN_REP_12.XLSM_MEASURES" hidden="1">"[YTD"</definedName>
    <definedName name="EV__MEMORYCVW__01_MEN_REP_12.XLSM_RPTCURRENCY" hidden="1">"[EUR"</definedName>
    <definedName name="EV__MEMORYCVW__01_MEN_REP_12.XLSM_SECTOR" hidden="1">"[SECTORS"</definedName>
    <definedName name="EV__MEMORYCVW__01_MEN_REP_12.XLSM_TIME" hidden="1">"[2012.JUN"</definedName>
    <definedName name="EV__MEMORYCVW__01_MEN_REP_121" hidden="1">"[Ownership"</definedName>
    <definedName name="EV__MEMORYCVW__01_MEN_REP_121_ACCOUNT_FIN" hidden="1">"[BS"</definedName>
    <definedName name="EV__MEMORYCVW__01_MEN_REP_121_CATEGORY" hidden="1">"[UPA_Y_CB"</definedName>
    <definedName name="EV__MEMORYCVW__01_MEN_REP_121_COUNTRY" hidden="1">"[JER_1"</definedName>
    <definedName name="EV__MEMORYCVW__01_MEN_REP_121_CUSTOM_1" hidden="1">"[DUMMY_C1"</definedName>
    <definedName name="EV__MEMORYCVW__01_MEN_REP_121_CUSTOM_2" hidden="1">"[DUMMY_C2"</definedName>
    <definedName name="EV__MEMORYCVW__01_MEN_REP_121_DATASRC" hidden="1">"[CONSO"</definedName>
    <definedName name="EV__MEMORYCVW__01_MEN_REP_121_ENTITY" hidden="1">"[ACTIVITY_AUTOP"</definedName>
    <definedName name="EV__MEMORYCVW__01_MEN_REP_121_FLOW" hidden="1">"[SF"</definedName>
    <definedName name="EV__MEMORYCVW__01_MEN_REP_121_GROUPS" hidden="1">"[NON_GROUP"</definedName>
    <definedName name="EV__MEMORYCVW__01_MEN_REP_121_INTCO" hidden="1">"[ALL_IC"</definedName>
    <definedName name="EV__MEMORYCVW__01_MEN_REP_121_MEASURES" hidden="1">"[YTD"</definedName>
    <definedName name="EV__MEMORYCVW__01_MEN_REP_121_RPTCURRENCY" hidden="1">"[EUR"</definedName>
    <definedName name="EV__MEMORYCVW__01_MEN_REP_121_SECTOR" hidden="1">"[SECTORS"</definedName>
    <definedName name="EV__MEMORYCVW__01_MEN_REP_121_TIME" hidden="1">"[SELECT_TIME"</definedName>
    <definedName name="EV__MEMORYCVW__01_MEN_REP_12V2.XLSM" hidden="1">"[FINANCE"</definedName>
    <definedName name="EV__MEMORYCVW__01_MEN_REP_2011.XLSM" hidden="1">"[FINANCE"</definedName>
    <definedName name="EV__MEMORYCVW__01_MEN_REP_2011.XLSM_ACCOUNT_FIN" hidden="1">"[RDOGRUPO"</definedName>
    <definedName name="EV__MEMORYCVW__01_MEN_REP_2011.XLSM_CATEGORY" hidden="1">"[ACTUAL"</definedName>
    <definedName name="EV__MEMORYCVW__01_MEN_REP_2011.XLSM_COUNTRY" hidden="1">"[JER_1"</definedName>
    <definedName name="EV__MEMORYCVW__01_MEN_REP_2011.XLSM_CUSTOM_1" hidden="1">"[DUMMY_C1"</definedName>
    <definedName name="EV__MEMORYCVW__01_MEN_REP_2011.XLSM_CUSTOM_2" hidden="1">"[DUMMY_C2"</definedName>
    <definedName name="EV__MEMORYCVW__01_MEN_REP_2011.XLSM_DATASRC" hidden="1">"[AJ_POST"</definedName>
    <definedName name="EV__MEMORYCVW__01_MEN_REP_2011.XLSM_ENTITY" hidden="1">"[1051"</definedName>
    <definedName name="EV__MEMORYCVW__01_MEN_REP_2011.XLSM_FLOW" hidden="1">"[SF"</definedName>
    <definedName name="EV__MEMORYCVW__01_MEN_REP_2011.XLSM_GROUPS" hidden="1">"[G_001"</definedName>
    <definedName name="EV__MEMORYCVW__01_MEN_REP_2011.XLSM_INTCO" hidden="1">"[ALL_IC"</definedName>
    <definedName name="EV__MEMORYCVW__01_MEN_REP_2011.XLSM_MEASURES" hidden="1">"[YTD"</definedName>
    <definedName name="EV__MEMORYCVW__01_MEN_REP_2011.XLSM_RPTCURRENCY" hidden="1">"[GBP"</definedName>
    <definedName name="EV__MEMORYCVW__01_MEN_REP_2011.XLSM_SECTOR" hidden="1">"[SECTORS"</definedName>
    <definedName name="EV__MEMORYCVW__01_MEN_REP_2011.XLSM_TIME" hidden="1">"[2010.DEC"</definedName>
    <definedName name="EV__MEMORYCVW__01_MEN_REP_AUCAT_2011_06.XLSM" hidden="1">"[FINANCE"</definedName>
    <definedName name="EV__MEMORYCVW__01_MEN_REP_AUCAT_2011_06.XLSM_ACCOUNT_ACT" hidden="1">"[ACC_ACT_000001"</definedName>
    <definedName name="EV__MEMORYCVW__01_MEN_REP_AUCAT_2011_06.XLSM_ACCOUNT_FIN" hidden="1">"[RDOGRUPO"</definedName>
    <definedName name="EV__MEMORYCVW__01_MEN_REP_AUCAT_2011_06.XLSM_ACCOUNT_RRHH" hidden="1">"[ACC_RRHH_000200"</definedName>
    <definedName name="EV__MEMORYCVW__01_MEN_REP_AUCAT_2011_06.XLSM_CATEGORY" hidden="1">"[ACTUAL"</definedName>
    <definedName name="EV__MEMORYCVW__01_MEN_REP_AUCAT_2011_06.XLSM_COUNTRY" hidden="1">"[JER_1"</definedName>
    <definedName name="EV__MEMORYCVW__01_MEN_REP_AUCAT_2011_06.XLSM_CUSTOM_1" hidden="1">"[DUMMY_C1"</definedName>
    <definedName name="EV__MEMORYCVW__01_MEN_REP_AUCAT_2011_06.XLSM_CUSTOM_2" hidden="1">"[DUMMY_C2"</definedName>
    <definedName name="EV__MEMORYCVW__01_MEN_REP_AUCAT_2011_06.XLSM_DATASRC" hidden="1">"[AJ_POST"</definedName>
    <definedName name="EV__MEMORYCVW__01_MEN_REP_AUCAT_2011_06.XLSM_DATASRC_ACT" hidden="1">"[INPUT_CORR"</definedName>
    <definedName name="EV__MEMORYCVW__01_MEN_REP_AUCAT_2011_06.XLSM_DEPARTMENT" hidden="1">"[DEP_RRHH_021700"</definedName>
    <definedName name="EV__MEMORYCVW__01_MEN_REP_AUCAT_2011_06.XLSM_ENTITY" hidden="1">"[1113"</definedName>
    <definedName name="EV__MEMORYCVW__01_MEN_REP_AUCAT_2011_06.XLSM_FLOW" hidden="1">"[SF"</definedName>
    <definedName name="EV__MEMORYCVW__01_MEN_REP_AUCAT_2011_06.XLSM_FLOW_RRHH" hidden="1">"[F_VAR"</definedName>
    <definedName name="EV__MEMORYCVW__01_MEN_REP_AUCAT_2011_06.XLSM_GROUPS" hidden="1">"[G_001"</definedName>
    <definedName name="EV__MEMORYCVW__01_MEN_REP_AUCAT_2011_06.XLSM_INTCO" hidden="1">"[ALL_IC"</definedName>
    <definedName name="EV__MEMORYCVW__01_MEN_REP_AUCAT_2011_06.XLSM_MEASURES" hidden="1">"[YTD"</definedName>
    <definedName name="EV__MEMORYCVW__01_MEN_REP_AUCAT_2011_06.XLSM_RPTCURRENCY" hidden="1">"[GBP"</definedName>
    <definedName name="EV__MEMORYCVW__01_MEN_REP_AUCAT_2011_06.XLSM_SECTIONS" hidden="1">"[TRMODUMMY"</definedName>
    <definedName name="EV__MEMORYCVW__01_MEN_REP_AUCAT_2011_06.XLSM_SECTOR" hidden="1">"[SECTORS"</definedName>
    <definedName name="EV__MEMORYCVW__01_MEN_REP_AUCAT_2011_06.XLSM_SEX" hidden="1">"[TOT_SEX"</definedName>
    <definedName name="EV__MEMORYCVW__01_MEN_REP_AUCAT_2011_06.XLSM_TIME" hidden="1">"[2013.FEB"</definedName>
    <definedName name="EV__MEMORYCVW__06_PRE_REP_12.XLSM" hidden="1">"[FINANCE"</definedName>
    <definedName name="EV__MEMORYCVW__06_PRE_REP_12.XLSM_ACCOUNT_FIN" hidden="1">"[BS"</definedName>
    <definedName name="EV__MEMORYCVW__06_PRE_REP_12.XLSM_CATEGORY" hidden="1">"[ACTUAL"</definedName>
    <definedName name="EV__MEMORYCVW__06_PRE_REP_12.XLSM_COUNTRY" hidden="1">"[JER_1"</definedName>
    <definedName name="EV__MEMORYCVW__06_PRE_REP_12.XLSM_CUSTOM_1" hidden="1">"[DUMMY_C1"</definedName>
    <definedName name="EV__MEMORYCVW__06_PRE_REP_12.XLSM_CUSTOM_2" hidden="1">"[DUMMY_C2"</definedName>
    <definedName name="EV__MEMORYCVW__06_PRE_REP_12.XLSM_DATASRC" hidden="1">"[CONSO_2"</definedName>
    <definedName name="EV__MEMORYCVW__06_PRE_REP_12.XLSM_ENTITY" hidden="1">"[1001"</definedName>
    <definedName name="EV__MEMORYCVW__06_PRE_REP_12.XLSM_FLOW" hidden="1">"[SF"</definedName>
    <definedName name="EV__MEMORYCVW__06_PRE_REP_12.XLSM_GROUPS" hidden="1">"[G_001"</definedName>
    <definedName name="EV__MEMORYCVW__06_PRE_REP_12.XLSM_INTCO" hidden="1">"[ALL_IC"</definedName>
    <definedName name="EV__MEMORYCVW__06_PRE_REP_12.XLSM_MEASURES" hidden="1">"[YTD"</definedName>
    <definedName name="EV__MEMORYCVW__06_PRE_REP_12.XLSM_RPTCURRENCY" hidden="1">"[EUR"</definedName>
    <definedName name="EV__MEMORYCVW__06_PRE_REP_12.XLSM_SECTOR" hidden="1">"[SECTORS"</definedName>
    <definedName name="EV__MEMORYCVW__06_PRE_REP_12.XLSM_TIME" hidden="1">"[2012.MAR"</definedName>
    <definedName name="EV__MEMORYCVW__06_PRE_REP_2013_DEF_RETEVISION.XLSM" hidden="1">"[TELECOM"</definedName>
    <definedName name="EV__MEMORYCVW__06_PRE_REP_2013.XLSM" hidden="1">"[FINANCE"</definedName>
    <definedName name="EV__MEMORYCVW__06_PRE_REP_INPUTOUTPUT.XLSM" hidden="1">"[HHRR"</definedName>
    <definedName name="EV__MEMORYCVW__121B.XLSM" hidden="1">"[FINANCE"</definedName>
    <definedName name="EV__MEMORYCVW__121B.XLSM_ACCOUNT_FIN" hidden="1">"[BS"</definedName>
    <definedName name="EV__MEMORYCVW__121B.XLSM_CATEGORY" hidden="1">"[ACTUAL_Y_CB"</definedName>
    <definedName name="EV__MEMORYCVW__121B.XLSM_COUNTRY" hidden="1">"[JER_1"</definedName>
    <definedName name="EV__MEMORYCVW__121B.XLSM_CUSTOM_1" hidden="1">"[DUMMY_C1"</definedName>
    <definedName name="EV__MEMORYCVW__121B.XLSM_CUSTOM_2" hidden="1">"[DUMMY_C2"</definedName>
    <definedName name="EV__MEMORYCVW__121B.XLSM_DATASRC" hidden="1">"[CONSO"</definedName>
    <definedName name="EV__MEMORYCVW__121B.XLSM_ENTITY" hidden="1">"[DUME"</definedName>
    <definedName name="EV__MEMORYCVW__121B.XLSM_FLOW" hidden="1">"[SF"</definedName>
    <definedName name="EV__MEMORYCVW__121B.XLSM_GROUPS" hidden="1">"[G_113"</definedName>
    <definedName name="EV__MEMORYCVW__121B.XLSM_INTCO" hidden="1">"[ALL_IC"</definedName>
    <definedName name="EV__MEMORYCVW__121B.XLSM_MEASURES" hidden="1">"[YTD"</definedName>
    <definedName name="EV__MEMORYCVW__121B.XLSM_RPTCURRENCY" hidden="1">"[EUR"</definedName>
    <definedName name="EV__MEMORYCVW__121B.XLSM_SECTOR" hidden="1">"[SECTORS"</definedName>
    <definedName name="EV__MEMORYCVW__121B.XLSM_TIME" hidden="1">"[SELECT_TIME"</definedName>
    <definedName name="EV__MEMORYCVW__23_VARIOS.XLSM" hidden="1">"[FINANCE"</definedName>
    <definedName name="EV__MEMORYCVW__6FEB.XLSX" hidden="1">"[FINANCE"</definedName>
    <definedName name="EV__MEMORYCVW__6FEB.XLSX_ACCOUNT_FIN" hidden="1">"[RDOGRUPO"</definedName>
    <definedName name="EV__MEMORYCVW__6FEB.XLSX_CATEGORY" hidden="1">"[ACTUAL"</definedName>
    <definedName name="EV__MEMORYCVW__6FEB.XLSX_COUNTRY" hidden="1">"[JER_1"</definedName>
    <definedName name="EV__MEMORYCVW__6FEB.XLSX_CUSTOM_1" hidden="1">"[DUMMY_C1"</definedName>
    <definedName name="EV__MEMORYCVW__6FEB.XLSX_CUSTOM_2" hidden="1">"[DUMMY_C2"</definedName>
    <definedName name="EV__MEMORYCVW__6FEB.XLSX_DATASRC" hidden="1">"[AJ_POST"</definedName>
    <definedName name="EV__MEMORYCVW__6FEB.XLSX_ENTITY" hidden="1">"[1002"</definedName>
    <definedName name="EV__MEMORYCVW__6FEB.XLSX_FLOW" hidden="1">"[SF"</definedName>
    <definedName name="EV__MEMORYCVW__6FEB.XLSX_GROUPS" hidden="1">"[G_001"</definedName>
    <definedName name="EV__MEMORYCVW__6FEB.XLSX_INTCO" hidden="1">"[ALL_IC"</definedName>
    <definedName name="EV__MEMORYCVW__6FEB.XLSX_MEASURES" hidden="1">"[YTD"</definedName>
    <definedName name="EV__MEMORYCVW__6FEB.XLSX_RPTCURRENCY" hidden="1">"[GBP"</definedName>
    <definedName name="EV__MEMORYCVW__6FEB.XLSX_SECTOR" hidden="1">"[SECTORS"</definedName>
    <definedName name="EV__MEMORYCVW__6FEB.XLSX_TIME" hidden="1">"[2004.MAY"</definedName>
    <definedName name="EV__MEMORYCVW__BORRADOR.XLSM" hidden="1">"[HHRR"</definedName>
    <definedName name="EV__MEMORYCVW__BORRADOR.XLSM_ACCOUNT_RRHH" hidden="1">"[ACC_RRHH_000200"</definedName>
    <definedName name="EV__MEMORYCVW__BORRADOR.XLSM_CATEGORY" hidden="1">"[ACTUAL"</definedName>
    <definedName name="EV__MEMORYCVW__BORRADOR.XLSM_COUNTRY" hidden="1">"[JER_1"</definedName>
    <definedName name="EV__MEMORYCVW__BORRADOR.XLSM_CUSTOM_1" hidden="1">"[DUMMY_C1"</definedName>
    <definedName name="EV__MEMORYCVW__BORRADOR.XLSM_CUSTOM_2" hidden="1">"[DUMMY_C2"</definedName>
    <definedName name="EV__MEMORYCVW__BORRADOR.XLSM_DATASRC" hidden="1">"[CONSO"</definedName>
    <definedName name="EV__MEMORYCVW__BORRADOR.XLSM_DEPARTMENT" hidden="1">"[DEP_RRHH_021700"</definedName>
    <definedName name="EV__MEMORYCVW__BORRADOR.XLSM_ENTITY" hidden="1">"[DUME"</definedName>
    <definedName name="EV__MEMORYCVW__BORRADOR.XLSM_FLOW_RRHH" hidden="1">"[F_VAR"</definedName>
    <definedName name="EV__MEMORYCVW__BORRADOR.XLSM_GROUPS" hidden="1">"[NON_GROUP"</definedName>
    <definedName name="EV__MEMORYCVW__BORRADOR.XLSM_MEASURES" hidden="1">"[PERIODIC"</definedName>
    <definedName name="EV__MEMORYCVW__BORRADOR.XLSM_SECTOR" hidden="1">"[SECTORS"</definedName>
    <definedName name="EV__MEMORYCVW__BORRADOR.XLSM_SEX" hidden="1">"[TOT_SEX"</definedName>
    <definedName name="EV__MEMORYCVW__BORRADOR.XLSM_TIME" hidden="1">"[SELECT_TIME"</definedName>
    <definedName name="EV__MEMORYCVW__CLASSEUR2_ACCOUNT_RRHH" hidden="1">"[ACC_RRHH_000200"</definedName>
    <definedName name="EV__MEMORYCVW__CLASSEUR2_DATASRC_I_HR" hidden="1">"[TOTAL_DATASRC_I_HR"</definedName>
    <definedName name="EV__MEMORYCVW__CLASSEUR2_DEPARTMENT" hidden="1">"[DEP_RRHH_021700"</definedName>
    <definedName name="EV__MEMORYCVW__CLASSEUR2_FLOW_RRHH" hidden="1">"[F_VAR"</definedName>
    <definedName name="EV__MEMORYCVW__CLASSEUR2_SEX" hidden="1">"[TOT_SEX"</definedName>
    <definedName name="EV__MEMORYCVW__COLUMNAR_CONSO_SOC_SELECCIONABLE_PL1" hidden="1">"[FINANCE"</definedName>
    <definedName name="EV__MEMORYCVW__COLUMNAR_CONSO_SOC_SELECCIONABLE_PL1_ACCOUNT_FIN" hidden="1">"[RDOGRUPO"</definedName>
    <definedName name="EV__MEMORYCVW__COLUMNAR_CONSO_SOC_SELECCIONABLE_PL1_CATEGORY" hidden="1">"[ACTUAL"</definedName>
    <definedName name="EV__MEMORYCVW__COLUMNAR_CONSO_SOC_SELECCIONABLE_PL1_COUNTRY" hidden="1">"[JER_1"</definedName>
    <definedName name="EV__MEMORYCVW__COLUMNAR_CONSO_SOC_SELECCIONABLE_PL1_CUSTOM_1" hidden="1">"[DUMMY_C1"</definedName>
    <definedName name="EV__MEMORYCVW__COLUMNAR_CONSO_SOC_SELECCIONABLE_PL1_CUSTOM_2" hidden="1">"[DUMMY_C2"</definedName>
    <definedName name="EV__MEMORYCVW__COLUMNAR_CONSO_SOC_SELECCIONABLE_PL1_DATASRC" hidden="1">"[AJ_POST"</definedName>
    <definedName name="EV__MEMORYCVW__COLUMNAR_CONSO_SOC_SELECCIONABLE_PL1_ENTITY" hidden="1">"[SUBGR_FRANCE"</definedName>
    <definedName name="EV__MEMORYCVW__COLUMNAR_CONSO_SOC_SELECCIONABLE_PL1_FLOW" hidden="1">"[SF"</definedName>
    <definedName name="EV__MEMORYCVW__COLUMNAR_CONSO_SOC_SELECCIONABLE_PL1_GROUPS" hidden="1">"[G_001"</definedName>
    <definedName name="EV__MEMORYCVW__COLUMNAR_CONSO_SOC_SELECCIONABLE_PL1_INTCO" hidden="1">"[ALL_IC"</definedName>
    <definedName name="EV__MEMORYCVW__COLUMNAR_CONSO_SOC_SELECCIONABLE_PL1_MEASURES" hidden="1">"[YTD"</definedName>
    <definedName name="EV__MEMORYCVW__COLUMNAR_CONSO_SOC_SELECCIONABLE_PL1_RPTCURRENCY" hidden="1">"[GBP"</definedName>
    <definedName name="EV__MEMORYCVW__COLUMNAR_CONSO_SOC_SELECCIONABLE_PL1_SECTOR" hidden="1">"[SECTORS"</definedName>
    <definedName name="EV__MEMORYCVW__COLUMNAR_CONSO_SOC_SELECCIONABLE_PL1_TIME" hidden="1">"[2010.DEC"</definedName>
    <definedName name="EV__MEMORYCVW__COPIA_DE_INPUTMENSUALV30.XLSM" hidden="1">"[FINANCE"</definedName>
    <definedName name="EV__MEMORYCVW__COPIA_DE_INPUTMENSUALV30.XLSM_ACCOUNT_FIN" hidden="1">"[RDOGRUPO"</definedName>
    <definedName name="EV__MEMORYCVW__COPIA_DE_INPUTMENSUALV30.XLSM_CATEGORY" hidden="1">"[ACTUAL"</definedName>
    <definedName name="EV__MEMORYCVW__COPIA_DE_INPUTMENSUALV30.XLSM_COUNTRY" hidden="1">"[JER_1"</definedName>
    <definedName name="EV__MEMORYCVW__COPIA_DE_INPUTMENSUALV30.XLSM_CUSTOM_1" hidden="1">"[DUMMY_C1"</definedName>
    <definedName name="EV__MEMORYCVW__COPIA_DE_INPUTMENSUALV30.XLSM_CUSTOM_2" hidden="1">"[DUMMY_C2"</definedName>
    <definedName name="EV__MEMORYCVW__COPIA_DE_INPUTMENSUALV30.XLSM_DATASRC" hidden="1">"[AJ_POST"</definedName>
    <definedName name="EV__MEMORYCVW__COPIA_DE_INPUTMENSUALV30.XLSM_ENTITY" hidden="1">"[SUBGR_FRANCE"</definedName>
    <definedName name="EV__MEMORYCVW__COPIA_DE_INPUTMENSUALV30.XLSM_FLOW" hidden="1">"[SF"</definedName>
    <definedName name="EV__MEMORYCVW__COPIA_DE_INPUTMENSUALV30.XLSM_GROUPS" hidden="1">"[G_001"</definedName>
    <definedName name="EV__MEMORYCVW__COPIA_DE_INPUTMENSUALV30.XLSM_INTCO" hidden="1">"[ALL_IC"</definedName>
    <definedName name="EV__MEMORYCVW__COPIA_DE_INPUTMENSUALV30.XLSM_MEASURES" hidden="1">"[YTD"</definedName>
    <definedName name="EV__MEMORYCVW__COPIA_DE_INPUTMENSUALV30.XLSM_RPTCURRENCY" hidden="1">"[GBP"</definedName>
    <definedName name="EV__MEMORYCVW__COPIA_DE_INPUTMENSUALV30.XLSM_SECTOR" hidden="1">"[SECTORS"</definedName>
    <definedName name="EV__MEMORYCVW__COPIA_DE_INPUTMENSUALV30.XLSM_TIME" hidden="1">"[2011.JUN"</definedName>
    <definedName name="EV__MEMORYCVW__COPIA_DE_INPUTOUTPUTPCBUDGETV3.2.XLSM" hidden="1">"[FINANCE"</definedName>
    <definedName name="EV__MEMORYCVW__DESSIEPL.XLSX" hidden="1">"[FINANCE"</definedName>
    <definedName name="EV__MEMORYCVW__DESSIEPL.XLSX_ACCOUNT_FIN" hidden="1">"[BS"</definedName>
    <definedName name="EV__MEMORYCVW__DESSIEPL.XLSX_CATEGORY" hidden="1">"[ACTUAL"</definedName>
    <definedName name="EV__MEMORYCVW__DESSIEPL.XLSX_COUNTRY" hidden="1">"[JER_1"</definedName>
    <definedName name="EV__MEMORYCVW__DESSIEPL.XLSX_CUSTOM_1" hidden="1">"[DUMMY_C1"</definedName>
    <definedName name="EV__MEMORYCVW__DESSIEPL.XLSX_CUSTOM_2" hidden="1">"[DUMMY_C2"</definedName>
    <definedName name="EV__MEMORYCVW__DESSIEPL.XLSX_DATASRC" hidden="1">"[CONSO"</definedName>
    <definedName name="EV__MEMORYCVW__DESSIEPL.XLSX_ENTITY" hidden="1">"[1114"</definedName>
    <definedName name="EV__MEMORYCVW__DESSIEPL.XLSX_FLOW" hidden="1">"[SF"</definedName>
    <definedName name="EV__MEMORYCVW__DESSIEPL.XLSX_GROUPS" hidden="1">"[G_219_PLANO"</definedName>
    <definedName name="EV__MEMORYCVW__DESSIEPL.XLSX_INTCO" hidden="1">"[ALL_IC"</definedName>
    <definedName name="EV__MEMORYCVW__DESSIEPL.XLSX_MEASURES" hidden="1">"[YTD"</definedName>
    <definedName name="EV__MEMORYCVW__DESSIEPL.XLSX_RPTCURRENCY" hidden="1">"[GBP"</definedName>
    <definedName name="EV__MEMORYCVW__DESSIEPL.XLSX_SECTOR" hidden="1">"[CONC_ESP"</definedName>
    <definedName name="EV__MEMORYCVW__DESSIEPL.XLSX_TIME" hidden="1">"[2010.TOTAL"</definedName>
    <definedName name="EV__MEMORYCVW__DEUDA.XLSM" hidden="1">"[FINANCE"</definedName>
    <definedName name="EV__MEMORYCVW__ETIQUETTES.INI" hidden="1">"[FINANCE"</definedName>
    <definedName name="EV__MEMORYCVW__ETIQUETTES.INI_ACCOUNT_FIN" hidden="1">"[BS"</definedName>
    <definedName name="EV__MEMORYCVW__ETIQUETTES.INI_CATEGORY" hidden="1">"[ACTUAL"</definedName>
    <definedName name="EV__MEMORYCVW__ETIQUETTES.INI_COUNTRY" hidden="1">"[JER_1"</definedName>
    <definedName name="EV__MEMORYCVW__ETIQUETTES.INI_CUSTOM_1" hidden="1">"[DUMMY_C1"</definedName>
    <definedName name="EV__MEMORYCVW__ETIQUETTES.INI_CUSTOM_2" hidden="1">"[DUMMY_C2"</definedName>
    <definedName name="EV__MEMORYCVW__ETIQUETTES.INI_DATASRC" hidden="1">"[CONSO_2"</definedName>
    <definedName name="EV__MEMORYCVW__ETIQUETTES.INI_ENTITY" hidden="1">"[DUME"</definedName>
    <definedName name="EV__MEMORYCVW__ETIQUETTES.INI_FLOW" hidden="1">"[SF"</definedName>
    <definedName name="EV__MEMORYCVW__ETIQUETTES.INI_GROUPS" hidden="1">"[G_113"</definedName>
    <definedName name="EV__MEMORYCVW__ETIQUETTES.INI_INTCO" hidden="1">"[ALL_IC"</definedName>
    <definedName name="EV__MEMORYCVW__ETIQUETTES.INI_MEASURES" hidden="1">"[YTD"</definedName>
    <definedName name="EV__MEMORYCVW__ETIQUETTES.INI_RPTCURRENCY" hidden="1">"[EUR"</definedName>
    <definedName name="EV__MEMORYCVW__ETIQUETTES.INI_SECTOR" hidden="1">"[SECTORS"</definedName>
    <definedName name="EV__MEMORYCVW__ETIQUETTES.INI_TIME" hidden="1">"[2012.MAR"</definedName>
    <definedName name="EV__MEMORYCVW__FORMULARIO_HONORARIOS_2012_INDEPENDENCIA_FINAL.XLSX" hidden="1">"[FINANCE"</definedName>
    <definedName name="EV__MEMORYCVW__FORMULARIO_HONORARIOS_2012_INDEPENDENCIA_FINAL.XLSX_ACCOUNT_FIN" hidden="1">"[705999"</definedName>
    <definedName name="EV__MEMORYCVW__FORMULARIO_HONORARIOS_2012_INDEPENDENCIA_FINAL.XLSX_CATEGORY" hidden="1">"[ACTUAL"</definedName>
    <definedName name="EV__MEMORYCVW__FORMULARIO_HONORARIOS_2012_INDEPENDENCIA_FINAL.XLSX_COUNTRY" hidden="1">"[PT"</definedName>
    <definedName name="EV__MEMORYCVW__FORMULARIO_HONORARIOS_2012_INDEPENDENCIA_FINAL.XLSX_CUSTOM_1" hidden="1">"[DUMMY_C1"</definedName>
    <definedName name="EV__MEMORYCVW__FORMULARIO_HONORARIOS_2012_INDEPENDENCIA_FINAL.XLSX_CUSTOM_2" hidden="1">"[DUMMY_C2"</definedName>
    <definedName name="EV__MEMORYCVW__FORMULARIO_HONORARIOS_2012_INDEPENDENCIA_FINAL.XLSX_DATASRC" hidden="1">"[INPUT"</definedName>
    <definedName name="EV__MEMORYCVW__FORMULARIO_HONORARIOS_2012_INDEPENDENCIA_FINAL.XLSX_ENTITY" hidden="1">"[1219"</definedName>
    <definedName name="EV__MEMORYCVW__FORMULARIO_HONORARIOS_2012_INDEPENDENCIA_FINAL.XLSX_FLOW" hidden="1">"[F99"</definedName>
    <definedName name="EV__MEMORYCVW__FORMULARIO_HONORARIOS_2012_INDEPENDENCIA_FINAL.XLSX_GROUPS" hidden="1">"[G_001"</definedName>
    <definedName name="EV__MEMORYCVW__FORMULARIO_HONORARIOS_2012_INDEPENDENCIA_FINAL.XLSX_INTCO" hidden="1">"[I_NONE"</definedName>
    <definedName name="EV__MEMORYCVW__FORMULARIO_HONORARIOS_2012_INDEPENDENCIA_FINAL.XLSX_MEASURES" hidden="1">"[YTD"</definedName>
    <definedName name="EV__MEMORYCVW__FORMULARIO_HONORARIOS_2012_INDEPENDENCIA_FINAL.XLSX_RPTCURRENCY" hidden="1">"[LC"</definedName>
    <definedName name="EV__MEMORYCVW__FORMULARIO_HONORARIOS_2012_INDEPENDENCIA_FINAL.XLSX_SECTOR" hidden="1">"[CONC_ESP"</definedName>
    <definedName name="EV__MEMORYCVW__FORMULARIO_HONORARIOS_2012_INDEPENDENCIA_FINAL.XLSX_TIME" hidden="1">"[2004.APR"</definedName>
    <definedName name="EV__MEMORYCVW__HOJA_DE_CÁLCULO_EN_BPCFRAMERCONTROL" hidden="1">"[FINANCE"</definedName>
    <definedName name="EV__MEMORYCVW__HOJA_DE_CÁLCULO_EN_BPCFRAMERCONTROL_ACCOUNT_FIN" hidden="1">"[BS"</definedName>
    <definedName name="EV__MEMORYCVW__HOJA_DE_CÁLCULO_EN_BPCFRAMERCONTROL_CATEGORY" hidden="1">"[ACTUAL"</definedName>
    <definedName name="EV__MEMORYCVW__HOJA_DE_CÁLCULO_EN_BPCFRAMERCONTROL_COUNTRY" hidden="1">"[JER_1"</definedName>
    <definedName name="EV__MEMORYCVW__HOJA_DE_CÁLCULO_EN_BPCFRAMERCONTROL_CUSTOM_1" hidden="1">"[DUMMY_C1"</definedName>
    <definedName name="EV__MEMORYCVW__HOJA_DE_CÁLCULO_EN_BPCFRAMERCONTROL_CUSTOM_2" hidden="1">"[DUMMY_C2"</definedName>
    <definedName name="EV__MEMORYCVW__HOJA_DE_CÁLCULO_EN_BPCFRAMERCONTROL_DATASRC" hidden="1">"[CONSO_2"</definedName>
    <definedName name="EV__MEMORYCVW__HOJA_DE_CÁLCULO_EN_BPCFRAMERCONTROL_ENTITY" hidden="1">"[DUME"</definedName>
    <definedName name="EV__MEMORYCVW__HOJA_DE_CÁLCULO_EN_BPCFRAMERCONTROL_FLOW" hidden="1">"[SF"</definedName>
    <definedName name="EV__MEMORYCVW__HOJA_DE_CÁLCULO_EN_BPCFRAMERCONTROL_GROUPS" hidden="1">"[G_113"</definedName>
    <definedName name="EV__MEMORYCVW__HOJA_DE_CÁLCULO_EN_BPCFRAMERCONTROL_INTCO" hidden="1">"[ALL_IC"</definedName>
    <definedName name="EV__MEMORYCVW__HOJA_DE_CÁLCULO_EN_BPCFRAMERCONTROL_MEASURES" hidden="1">"[YTD"</definedName>
    <definedName name="EV__MEMORYCVW__HOJA_DE_CÁLCULO_EN_BPCFRAMERCONTROL_RPTCURRENCY" hidden="1">"[EUR"</definedName>
    <definedName name="EV__MEMORYCVW__HOJA_DE_CÁLCULO_EN_BPCFRAMERCONTROL_SECTOR" hidden="1">"[SECTORS"</definedName>
    <definedName name="EV__MEMORYCVW__HOJA_DE_CÁLCULO_EN_BPCFRAMERCONTROL_TIME" hidden="1">"[2011.MAY"</definedName>
    <definedName name="EV__MEMORYCVW__INFO_GENERAL_V1.XLSM" hidden="1">"[FINANCE"</definedName>
    <definedName name="EV__MEMORYCVW__INFO_GENERAL_V1.XLSM_ACCOUNT_FIN" hidden="1">"[RDOGRUPO"</definedName>
    <definedName name="EV__MEMORYCVW__INFO_GENERAL_V1.XLSM_CATEGORY" hidden="1">"[ACTUAL"</definedName>
    <definedName name="EV__MEMORYCVW__INFO_GENERAL_V1.XLSM_COUNTRY" hidden="1">"[JER_1"</definedName>
    <definedName name="EV__MEMORYCVW__INFO_GENERAL_V1.XLSM_CUSTOM_1" hidden="1">"[DUMMY_C1"</definedName>
    <definedName name="EV__MEMORYCVW__INFO_GENERAL_V1.XLSM_CUSTOM_2" hidden="1">"[DUMMY_C2"</definedName>
    <definedName name="EV__MEMORYCVW__INFO_GENERAL_V1.XLSM_DATASRC" hidden="1">"[AJ_POST"</definedName>
    <definedName name="EV__MEMORYCVW__INFO_GENERAL_V1.XLSM_ENTITY" hidden="1">"[1051"</definedName>
    <definedName name="EV__MEMORYCVW__INFO_GENERAL_V1.XLSM_FLOW" hidden="1">"[SF"</definedName>
    <definedName name="EV__MEMORYCVW__INFO_GENERAL_V1.XLSM_GROUPS" hidden="1">"[G_001"</definedName>
    <definedName name="EV__MEMORYCVW__INFO_GENERAL_V1.XLSM_INTCO" hidden="1">"[ALL_IC"</definedName>
    <definedName name="EV__MEMORYCVW__INFO_GENERAL_V1.XLSM_MEASURES" hidden="1">"[YTD"</definedName>
    <definedName name="EV__MEMORYCVW__INFO_GENERAL_V1.XLSM_RPTCURRENCY" hidden="1">"[GBP"</definedName>
    <definedName name="EV__MEMORYCVW__INFO_GENERAL_V1.XLSM_SECTOR" hidden="1">"[SECTORS"</definedName>
    <definedName name="EV__MEMORYCVW__INFO_GENERAL_V1.XLSM_TIME" hidden="1">"[2010.DEC"</definedName>
    <definedName name="EV__MEMORYCVW__INPUTMENSUALV20.XLSM" hidden="1">"[FINANCE"</definedName>
    <definedName name="EV__MEMORYCVW__INPUTMENSUALV201" hidden="1">"[FINANCE"</definedName>
    <definedName name="EV__MEMORYCVW__INPUTMENSUALV21.XLSM" hidden="1">"[FINANCE"</definedName>
    <definedName name="EV__MEMORYCVW__INPUTMENSUALV211" hidden="1">"[FINANCE"</definedName>
    <definedName name="EV__MEMORYCVW__INPUTMENSUALV221" hidden="1">"[FINANCE"</definedName>
    <definedName name="EV__MEMORYCVW__INPUTMENSUALV23.XLSM" hidden="1">"[HHRR"</definedName>
    <definedName name="EV__MEMORYCVW__INPUTMENSUALV23.XLSM_ACCOUNT_FIN" hidden="1">"[BS"</definedName>
    <definedName name="EV__MEMORYCVW__INPUTMENSUALV23.XLSM_ACCOUNT_MACRO" hidden="1">"[ACC_MACRO_0001"</definedName>
    <definedName name="EV__MEMORYCVW__INPUTMENSUALV23.XLSM_ACCOUNT_RRHH" hidden="1">"[ACC_RRHH_000200"</definedName>
    <definedName name="EV__MEMORYCVW__INPUTMENSUALV23.XLSM_CATEGORY" hidden="1">"[ACTUAL"</definedName>
    <definedName name="EV__MEMORYCVW__INPUTMENSUALV23.XLSM_COUNTRY" hidden="1">"[JER_1"</definedName>
    <definedName name="EV__MEMORYCVW__INPUTMENSUALV23.XLSM_CUSTOM_1" hidden="1">"[DUMMY_C1"</definedName>
    <definedName name="EV__MEMORYCVW__INPUTMENSUALV23.XLSM_CUSTOM_2" hidden="1">"[DUMMY_C2"</definedName>
    <definedName name="EV__MEMORYCVW__INPUTMENSUALV23.XLSM_DATASRC" hidden="1">"[CONSO"</definedName>
    <definedName name="EV__MEMORYCVW__INPUTMENSUALV23.XLSM_DEPARTMENT" hidden="1">"[DEP_RRHH_021700"</definedName>
    <definedName name="EV__MEMORYCVW__INPUTMENSUALV23.XLSM_ENTITY" hidden="1">"[DUME"</definedName>
    <definedName name="EV__MEMORYCVW__INPUTMENSUALV23.XLSM_FLOW" hidden="1">"[SF"</definedName>
    <definedName name="EV__MEMORYCVW__INPUTMENSUALV23.XLSM_FLOW_RRHH" hidden="1">"[F_VAR"</definedName>
    <definedName name="EV__MEMORYCVW__INPUTMENSUALV23.XLSM_GROUPS" hidden="1">"[NON_GROUP"</definedName>
    <definedName name="EV__MEMORYCVW__INPUTMENSUALV23.XLSM_INTCO" hidden="1">"[ALL_IC"</definedName>
    <definedName name="EV__MEMORYCVW__INPUTMENSUALV23.XLSM_MEASURES" hidden="1">"[PERIODIC"</definedName>
    <definedName name="EV__MEMORYCVW__INPUTMENSUALV23.XLSM_RPTCURRENCY" hidden="1">"[GBP"</definedName>
    <definedName name="EV__MEMORYCVW__INPUTMENSUALV23.XLSM_SECTOR" hidden="1">"[SECTORS"</definedName>
    <definedName name="EV__MEMORYCVW__INPUTMENSUALV23.XLSM_SEX" hidden="1">"[TOT_SEX"</definedName>
    <definedName name="EV__MEMORYCVW__INPUTMENSUALV23.XLSM_TIME" hidden="1">"[SELECT_TIME"</definedName>
    <definedName name="EV__MEMORYCVW__INPUTMENSUALV231" hidden="1">"[FINANCE"</definedName>
    <definedName name="EV__MEMORYCVW__INPUTMENSUALV24.XLSM" hidden="1">"[HHRR"</definedName>
    <definedName name="EV__MEMORYCVW__INPUTMENSUALV25.XLSM" hidden="1">"[FINANCE"</definedName>
    <definedName name="EV__MEMORYCVW__INPUTMENSUALV26.XLSM" hidden="1">"[FINANCE"</definedName>
    <definedName name="EV__MEMORYCVW__INPUTMENSUALV26.XLSM_ACCOUNT_FIN" hidden="1">"[RDOGRUPO"</definedName>
    <definedName name="EV__MEMORYCVW__INPUTMENSUALV26.XLSM_CATEGORY" hidden="1">"[ACTUAL"</definedName>
    <definedName name="EV__MEMORYCVW__INPUTMENSUALV26.XLSM_COUNTRY" hidden="1">"[JER_1"</definedName>
    <definedName name="EV__MEMORYCVW__INPUTMENSUALV26.XLSM_CUSTOM_1" hidden="1">"[DUMMY_C1"</definedName>
    <definedName name="EV__MEMORYCVW__INPUTMENSUALV26.XLSM_CUSTOM_2" hidden="1">"[DUMMY_C2"</definedName>
    <definedName name="EV__MEMORYCVW__INPUTMENSUALV26.XLSM_DATASRC" hidden="1">"[AJ_POST"</definedName>
    <definedName name="EV__MEMORYCVW__INPUTMENSUALV26.XLSM_ENTITY" hidden="1">"[1113"</definedName>
    <definedName name="EV__MEMORYCVW__INPUTMENSUALV26.XLSM_FLOW" hidden="1">"[SF"</definedName>
    <definedName name="EV__MEMORYCVW__INPUTMENSUALV26.XLSM_GROUPS" hidden="1">"[G_001"</definedName>
    <definedName name="EV__MEMORYCVW__INPUTMENSUALV26.XLSM_INTCO" hidden="1">"[ALL_IC"</definedName>
    <definedName name="EV__MEMORYCVW__INPUTMENSUALV26.XLSM_MEASURES" hidden="1">"[YTD"</definedName>
    <definedName name="EV__MEMORYCVW__INPUTMENSUALV26.XLSM_RPTCURRENCY" hidden="1">"[GBP"</definedName>
    <definedName name="EV__MEMORYCVW__INPUTMENSUALV26.XLSM_SECTOR" hidden="1">"[SECTORS"</definedName>
    <definedName name="EV__MEMORYCVW__INPUTMENSUALV26.XLSM_TIME" hidden="1">"[2013.FEB"</definedName>
    <definedName name="EV__MEMORYCVW__INPUTMENSUALV27.XLSM" hidden="1">"[FINANCE"</definedName>
    <definedName name="EV__MEMORYCVW__INPUTMENSUALV28.XLSM" hidden="1">"[FINANCE"</definedName>
    <definedName name="EV__MEMORYCVW__INPUTMENSUALV29.XLSM" hidden="1">"[FINANCE"</definedName>
    <definedName name="EV__MEMORYCVW__INPUTMENSUALV30.XLSM" hidden="1">"[FINANCE"</definedName>
    <definedName name="EV__MEMORYCVW__INPUTMENSUALV30.XLSM_ACCOUNT_FIN" hidden="1">"[RDOGRUPO"</definedName>
    <definedName name="EV__MEMORYCVW__INPUTMENSUALV30.XLSM_CATEGORY" hidden="1">"[ACTUAL"</definedName>
    <definedName name="EV__MEMORYCVW__INPUTMENSUALV30.XLSM_COUNTRY" hidden="1">"[JER_1"</definedName>
    <definedName name="EV__MEMORYCVW__INPUTMENSUALV30.XLSM_CUSTOM_1" hidden="1">"[DUMMY_C1"</definedName>
    <definedName name="EV__MEMORYCVW__INPUTMENSUALV30.XLSM_CUSTOM_2" hidden="1">"[DUMMY_C2"</definedName>
    <definedName name="EV__MEMORYCVW__INPUTMENSUALV30.XLSM_DATASRC" hidden="1">"[AJ_POST"</definedName>
    <definedName name="EV__MEMORYCVW__INPUTMENSUALV30.XLSM_ENTITY" hidden="1">"[1113"</definedName>
    <definedName name="EV__MEMORYCVW__INPUTMENSUALV30.XLSM_FLOW" hidden="1">"[SF"</definedName>
    <definedName name="EV__MEMORYCVW__INPUTMENSUALV30.XLSM_GROUPS" hidden="1">"[G_001"</definedName>
    <definedName name="EV__MEMORYCVW__INPUTMENSUALV30.XLSM_INTCO" hidden="1">"[ALL_IC"</definedName>
    <definedName name="EV__MEMORYCVW__INPUTMENSUALV30.XLSM_MEASURES" hidden="1">"[YTD"</definedName>
    <definedName name="EV__MEMORYCVW__INPUTMENSUALV30.XLSM_RPTCURRENCY" hidden="1">"[GBP"</definedName>
    <definedName name="EV__MEMORYCVW__INPUTMENSUALV30.XLSM_SECTOR" hidden="1">"[SECTORS"</definedName>
    <definedName name="EV__MEMORYCVW__INPUTMENSUALV30.XLSM_TIME" hidden="1">"[2004.MAY"</definedName>
    <definedName name="EV__MEMORYCVW__INPUTMENSUALV31.XLSM" hidden="1">"[FINANCE"</definedName>
    <definedName name="EV__MEMORYCVW__INPUTMENSUALV31.XLSM_ACCOUNT_FIN" hidden="1">"[RDOGRUPO"</definedName>
    <definedName name="EV__MEMORYCVW__INPUTMENSUALV31.XLSM_CATEGORY" hidden="1">"[ACTUAL"</definedName>
    <definedName name="EV__MEMORYCVW__INPUTMENSUALV31.XLSM_COUNTRY" hidden="1">"[JER_1"</definedName>
    <definedName name="EV__MEMORYCVW__INPUTMENSUALV31.XLSM_CUSTOM_1" hidden="1">"[DUMMY_C1"</definedName>
    <definedName name="EV__MEMORYCVW__INPUTMENSUALV31.XLSM_CUSTOM_2" hidden="1">"[DUMMY_C2"</definedName>
    <definedName name="EV__MEMORYCVW__INPUTMENSUALV31.XLSM_DATASRC" hidden="1">"[AJ_POST"</definedName>
    <definedName name="EV__MEMORYCVW__INPUTMENSUALV31.XLSM_ENTITY" hidden="1">"[1113"</definedName>
    <definedName name="EV__MEMORYCVW__INPUTMENSUALV31.XLSM_FLOW" hidden="1">"[SF"</definedName>
    <definedName name="EV__MEMORYCVW__INPUTMENSUALV31.XLSM_GROUPS" hidden="1">"[G_001"</definedName>
    <definedName name="EV__MEMORYCVW__INPUTMENSUALV31.XLSM_INTCO" hidden="1">"[ALL_IC"</definedName>
    <definedName name="EV__MEMORYCVW__INPUTMENSUALV31.XLSM_MEASURES" hidden="1">"[YTD"</definedName>
    <definedName name="EV__MEMORYCVW__INPUTMENSUALV31.XLSM_RPTCURRENCY" hidden="1">"[GBP"</definedName>
    <definedName name="EV__MEMORYCVW__INPUTMENSUALV31.XLSM_SECTOR" hidden="1">"[SECTORS"</definedName>
    <definedName name="EV__MEMORYCVW__INPUTMENSUALV31.XLSM_TIME" hidden="1">"[2012.JUN"</definedName>
    <definedName name="EV__MEMORYCVW__INPUTMENSUALV311" hidden="1">"[FINANCE"</definedName>
    <definedName name="EV__MEMORYCVW__INPUTMENSUALV32.XLSM" hidden="1">"[HHRR"</definedName>
    <definedName name="EV__MEMORYCVW__INPUTMENSUALV32.XLSM_ACCOUNT_FIN" hidden="1">"[RDOGRUPO"</definedName>
    <definedName name="EV__MEMORYCVW__INPUTMENSUALV32.XLSM_CATEGORY" hidden="1">"[ACTUAL"</definedName>
    <definedName name="EV__MEMORYCVW__INPUTMENSUALV32.XLSM_COUNTRY" hidden="1">"[JER_1"</definedName>
    <definedName name="EV__MEMORYCVW__INPUTMENSUALV32.XLSM_CUSTOM_1" hidden="1">"[DUMMY_C1"</definedName>
    <definedName name="EV__MEMORYCVW__INPUTMENSUALV32.XLSM_CUSTOM_2" hidden="1">"[DUMMY_C2"</definedName>
    <definedName name="EV__MEMORYCVW__INPUTMENSUALV32.XLSM_DATASRC" hidden="1">"[AJ_POST"</definedName>
    <definedName name="EV__MEMORYCVW__INPUTMENSUALV32.XLSM_ENTITY" hidden="1">"[1113"</definedName>
    <definedName name="EV__MEMORYCVW__INPUTMENSUALV32.XLSM_FLOW" hidden="1">"[SF"</definedName>
    <definedName name="EV__MEMORYCVW__INPUTMENSUALV32.XLSM_GROUPS" hidden="1">"[G_001"</definedName>
    <definedName name="EV__MEMORYCVW__INPUTMENSUALV32.XLSM_INTCO" hidden="1">"[ALL_IC"</definedName>
    <definedName name="EV__MEMORYCVW__INPUTMENSUALV32.XLSM_MEASURES" hidden="1">"[YTD"</definedName>
    <definedName name="EV__MEMORYCVW__INPUTMENSUALV32.XLSM_RPTCURRENCY" hidden="1">"[GBP"</definedName>
    <definedName name="EV__MEMORYCVW__INPUTMENSUALV32.XLSM_SECTOR" hidden="1">"[SECTORS"</definedName>
    <definedName name="EV__MEMORYCVW__INPUTMENSUALV32.XLSM_TIME" hidden="1">"[2012.JAN"</definedName>
    <definedName name="EV__MEMORYCVW__INPUTOUTPUTACTUAL.XLSM" hidden="1">"[FINANCE"</definedName>
    <definedName name="EV__MEMORYCVW__INPUTOUTPUTACTUAL.XLSM_ACCOUNT_FIN" hidden="1">"[BS"</definedName>
    <definedName name="EV__MEMORYCVW__INPUTOUTPUTACTUAL.XLSM_CATEGORY" hidden="1">"[ACTUAL"</definedName>
    <definedName name="EV__MEMORYCVW__INPUTOUTPUTACTUAL.XLSM_COUNTRY" hidden="1">"[JER_1"</definedName>
    <definedName name="EV__MEMORYCVW__INPUTOUTPUTACTUAL.XLSM_CUSTOM_1" hidden="1">"[DUMMY_C1"</definedName>
    <definedName name="EV__MEMORYCVW__INPUTOUTPUTACTUAL.XLSM_CUSTOM_2" hidden="1">"[DUMMY_C2"</definedName>
    <definedName name="EV__MEMORYCVW__INPUTOUTPUTACTUAL.XLSM_DATASRC" hidden="1">"[CONSO"</definedName>
    <definedName name="EV__MEMORYCVW__INPUTOUTPUTACTUAL.XLSM_ENTITY" hidden="1">"[1001"</definedName>
    <definedName name="EV__MEMORYCVW__INPUTOUTPUTACTUAL.XLSM_FLOW" hidden="1">"[SF"</definedName>
    <definedName name="EV__MEMORYCVW__INPUTOUTPUTACTUAL.XLSM_FS_ACCOUNTFISCAL" hidden="1">"[24203009"</definedName>
    <definedName name="EV__MEMORYCVW__INPUTOUTPUTACTUAL.XLSM_FS_FLOW" hidden="1">"[F999"</definedName>
    <definedName name="EV__MEMORYCVW__INPUTOUTPUTACTUAL.XLSM_FS_GROUPS" hidden="1">"[NON_GROUP"</definedName>
    <definedName name="EV__MEMORYCVW__INPUTOUTPUTACTUAL.XLSM_GROUPS" hidden="1">"[G_113"</definedName>
    <definedName name="EV__MEMORYCVW__INPUTOUTPUTACTUAL.XLSM_INTCO" hidden="1">"[ALL_IC"</definedName>
    <definedName name="EV__MEMORYCVW__INPUTOUTPUTACTUAL.XLSM_MEASURES" hidden="1">"[YTD"</definedName>
    <definedName name="EV__MEMORYCVW__INPUTOUTPUTACTUAL.XLSM_RPTCURRENCY" hidden="1">"[LC"</definedName>
    <definedName name="EV__MEMORYCVW__INPUTOUTPUTACTUAL.XLSM_SECTOR" hidden="1">"[SECTORS"</definedName>
    <definedName name="EV__MEMORYCVW__INPUTOUTPUTACTUAL.XLSM_TIME" hidden="1">"[2011.DEC"</definedName>
    <definedName name="EV__MEMORYCVW__INPUTOUTPUTPCBUDGET.XLSM" hidden="1">"[HHRR"</definedName>
    <definedName name="EV__MEMORYCVW__INPUTOUTPUTPCBUDGETV2.XLSM" hidden="1">"[HHRR"</definedName>
    <definedName name="EV__MEMORYCVW__INPUTOUTPUTPCBUDGETV2.XLSM_ACCOUNT_RRHH" hidden="1">"[ACC_RRHH_000200"</definedName>
    <definedName name="EV__MEMORYCVW__INPUTOUTPUTPCBUDGETV2.XLSM_CATEGORY" hidden="1">"[UPA_Y_CB"</definedName>
    <definedName name="EV__MEMORYCVW__INPUTOUTPUTPCBUDGETV2.XLSM_COUNTRY" hidden="1">"[JER_1"</definedName>
    <definedName name="EV__MEMORYCVW__INPUTOUTPUTPCBUDGETV2.XLSM_CUSTOM_1" hidden="1">"[DUMMY_C1"</definedName>
    <definedName name="EV__MEMORYCVW__INPUTOUTPUTPCBUDGETV2.XLSM_CUSTOM_2" hidden="1">"[DUMMY_C2"</definedName>
    <definedName name="EV__MEMORYCVW__INPUTOUTPUTPCBUDGETV2.XLSM_DATASRC_I_HR" hidden="1">"[TOTAL_DATASRC_I_HR"</definedName>
    <definedName name="EV__MEMORYCVW__INPUTOUTPUTPCBUDGETV2.XLSM_DEPARTMENT" hidden="1">"[DEP_RRHH_021700"</definedName>
    <definedName name="EV__MEMORYCVW__INPUTOUTPUTPCBUDGETV2.XLSM_ENTITY" hidden="1">"[ACTIVITY_AUTOP"</definedName>
    <definedName name="EV__MEMORYCVW__INPUTOUTPUTPCBUDGETV2.XLSM_FLOW_RRHH" hidden="1">"[F_VAR"</definedName>
    <definedName name="EV__MEMORYCVW__INPUTOUTPUTPCBUDGETV2.XLSM_GROUPS" hidden="1">"[NON_GROUP"</definedName>
    <definedName name="EV__MEMORYCVW__INPUTOUTPUTPCBUDGETV2.XLSM_INTCO_INONE" hidden="1">"[I_NONE"</definedName>
    <definedName name="EV__MEMORYCVW__INPUTOUTPUTPCBUDGETV2.XLSM_MEASURES" hidden="1">"[PERIODIC"</definedName>
    <definedName name="EV__MEMORYCVW__INPUTOUTPUTPCBUDGETV2.XLSM_RPTCURRENCY" hidden="1">"[EUR"</definedName>
    <definedName name="EV__MEMORYCVW__INPUTOUTPUTPCBUDGETV2.XLSM_SECTOR" hidden="1">"[SECTORS"</definedName>
    <definedName name="EV__MEMORYCVW__INPUTOUTPUTPCBUDGETV2.XLSM_SEX" hidden="1">"[TOT_SEX"</definedName>
    <definedName name="EV__MEMORYCVW__INPUTOUTPUTPCBUDGETV2.XLSM_TIME" hidden="1">"[SELECT_TIME"</definedName>
    <definedName name="EV__MEMORYCVW__INPUTOUTPUTPCBUDGETV3_5.XLSM" hidden="1">"[FS_FISCAL"</definedName>
    <definedName name="EV__MEMORYCVW__INPUTOUTPUTPCBUDGETV3.1.XLSM" hidden="1">"[FINANCE"</definedName>
    <definedName name="EV__MEMORYCVW__INPUTOUTPUTPCBUDGETV3.3.XLSM" hidden="1">"[FINANCE"</definedName>
    <definedName name="EV__MEMORYCVW__INPUTOUTPUTPCBUDGETV3.4.XLSM" hidden="1">"[FINANCE"</definedName>
    <definedName name="EV__MEMORYCVW__INPUTOUTPUTPCBUDGETV3.XLSM" hidden="1">"[FINANCE"</definedName>
    <definedName name="EV__MEMORYCVW__INPUTOUTPUTV1.XLSM" hidden="1">"[FINANCE"</definedName>
    <definedName name="EV__MEMORYCVW__INPUTOUTPUTV1.XLSM_ACCOUNT_ACT" hidden="1">"[ACC_ACT_000001"</definedName>
    <definedName name="EV__MEMORYCVW__INPUTOUTPUTV1.XLSM_ACCOUNT_FIN" hidden="1">"[RDOGRUPO"</definedName>
    <definedName name="EV__MEMORYCVW__INPUTOUTPUTV1.XLSM_CATEGORY" hidden="1">"[ACTUAL"</definedName>
    <definedName name="EV__MEMORYCVW__INPUTOUTPUTV1.XLSM_COUNTRY" hidden="1">"[JER_1"</definedName>
    <definedName name="EV__MEMORYCVW__INPUTOUTPUTV1.XLSM_CUSTOM_1" hidden="1">"[DUMMY_C1"</definedName>
    <definedName name="EV__MEMORYCVW__INPUTOUTPUTV1.XLSM_CUSTOM_2" hidden="1">"[DUMMY_C2"</definedName>
    <definedName name="EV__MEMORYCVW__INPUTOUTPUTV1.XLSM_DATASRC" hidden="1">"[AJ_POST"</definedName>
    <definedName name="EV__MEMORYCVW__INPUTOUTPUTV1.XLSM_DATASRC_ACT" hidden="1">"[INPUT_CORR"</definedName>
    <definedName name="EV__MEMORYCVW__INPUTOUTPUTV1.XLSM_ENTITY" hidden="1">"[SUBGR_FRANCE"</definedName>
    <definedName name="EV__MEMORYCVW__INPUTOUTPUTV1.XLSM_FLOW" hidden="1">"[SF"</definedName>
    <definedName name="EV__MEMORYCVW__INPUTOUTPUTV1.XLSM_GROUPS" hidden="1">"[G_001"</definedName>
    <definedName name="EV__MEMORYCVW__INPUTOUTPUTV1.XLSM_INTCO" hidden="1">"[ALL_IC"</definedName>
    <definedName name="EV__MEMORYCVW__INPUTOUTPUTV1.XLSM_MEASURES" hidden="1">"[YTD"</definedName>
    <definedName name="EV__MEMORYCVW__INPUTOUTPUTV1.XLSM_RPTCURRENCY" hidden="1">"[GBP"</definedName>
    <definedName name="EV__MEMORYCVW__INPUTOUTPUTV1.XLSM_SECTIONS" hidden="1">"[TRMODUMMY"</definedName>
    <definedName name="EV__MEMORYCVW__INPUTOUTPUTV1.XLSM_SECTOR" hidden="1">"[SECTORS"</definedName>
    <definedName name="EV__MEMORYCVW__INPUTOUTPUTV1.XLSM_TIME" hidden="1">"[2004.MAY"</definedName>
    <definedName name="EV__MEMORYCVW__INPUTOUTPUTV2.XLSM" hidden="1">"[FINANCE"</definedName>
    <definedName name="EV__MEMORYCVW__INPUTOUTPUTV2.XLSM_ACCOUNT_BOLSA" hidden="1">"[ACC_BOLSA_0001"</definedName>
    <definedName name="EV__MEMORYCVW__INPUTOUTPUTV2.XLSM_ACCOUNT_FIN" hidden="1">"[RDOGRUPO"</definedName>
    <definedName name="EV__MEMORYCVW__INPUTOUTPUTV2.XLSM_ACCOUNT_INFOG" hidden="1">"[ACC_IG_001"</definedName>
    <definedName name="EV__MEMORYCVW__INPUTOUTPUTV2.XLSM_ACCOUNT_RRHH" hidden="1">"[ACC_RRHH_000200"</definedName>
    <definedName name="EV__MEMORYCVW__INPUTOUTPUTV2.XLSM_CATEGORY" hidden="1">"[ACTUAL"</definedName>
    <definedName name="EV__MEMORYCVW__INPUTOUTPUTV2.XLSM_COUNTRY" hidden="1">"[JER_1"</definedName>
    <definedName name="EV__MEMORYCVW__INPUTOUTPUTV2.XLSM_CUSTOM_1" hidden="1">"[DUMMY_C1"</definedName>
    <definedName name="EV__MEMORYCVW__INPUTOUTPUTV2.XLSM_CUSTOM_2" hidden="1">"[DUMMY_C2"</definedName>
    <definedName name="EV__MEMORYCVW__INPUTOUTPUTV2.XLSM_DATASRC" hidden="1">"[AJ_POST"</definedName>
    <definedName name="EV__MEMORYCVW__INPUTOUTPUTV2.XLSM_DATASRC_I_HR" hidden="1">"[CONSO"</definedName>
    <definedName name="EV__MEMORYCVW__INPUTOUTPUTV2.XLSM_DEPARTMENT" hidden="1">"[DEP_RRHH_021700"</definedName>
    <definedName name="EV__MEMORYCVW__INPUTOUTPUTV2.XLSM_ENTITY" hidden="1">"[SUBGR_FRANCE"</definedName>
    <definedName name="EV__MEMORYCVW__INPUTOUTPUTV2.XLSM_ENTITY_STOCK" hidden="1">"[1218"</definedName>
    <definedName name="EV__MEMORYCVW__INPUTOUTPUTV2.XLSM_FLOW" hidden="1">"[SF"</definedName>
    <definedName name="EV__MEMORYCVW__INPUTOUTPUTV2.XLSM_FLOW_RRHH" hidden="1">"[F_VAR"</definedName>
    <definedName name="EV__MEMORYCVW__INPUTOUTPUTV2.XLSM_GROUPS" hidden="1">"[G_001"</definedName>
    <definedName name="EV__MEMORYCVW__INPUTOUTPUTV2.XLSM_INTCO" hidden="1">"[ALL_IC"</definedName>
    <definedName name="EV__MEMORYCVW__INPUTOUTPUTV2.XLSM_MEASURES" hidden="1">"[YTD"</definedName>
    <definedName name="EV__MEMORYCVW__INPUTOUTPUTV2.XLSM_MONTHDAY" hidden="1">"[01"</definedName>
    <definedName name="EV__MEMORYCVW__INPUTOUTPUTV2.XLSM_RPTCURRENCY" hidden="1">"[GBP"</definedName>
    <definedName name="EV__MEMORYCVW__INPUTOUTPUTV2.XLSM_SECTOR" hidden="1">"[SECTORS"</definedName>
    <definedName name="EV__MEMORYCVW__INPUTOUTPUTV2.XLSM_SEX" hidden="1">"[TOT_SEX"</definedName>
    <definedName name="EV__MEMORYCVW__INPUTOUTPUTV2.XLSM_SHAREHOLDER" hidden="1">"[TOTAL"</definedName>
    <definedName name="EV__MEMORYCVW__INPUTOUTPUTV2.XLSM_TIME" hidden="1">"[2010.DEC"</definedName>
    <definedName name="EV__MEMORYCVW__INPUTOUTPUTV3.XLSM" hidden="1">"[HHRR"</definedName>
    <definedName name="EV__MEMORYCVW__INPUTOUTPUTV3.XLSM_ACCOUNT_RRHH" hidden="1">"[ACC_RRHH_000200"</definedName>
    <definedName name="EV__MEMORYCVW__INPUTOUTPUTV3.XLSM_CATEGORY" hidden="1">"[ACTUAL"</definedName>
    <definedName name="EV__MEMORYCVW__INPUTOUTPUTV3.XLSM_COUNTRY" hidden="1">"[JER_1"</definedName>
    <definedName name="EV__MEMORYCVW__INPUTOUTPUTV3.XLSM_CUSTOM_1" hidden="1">"[DUMMY_C1"</definedName>
    <definedName name="EV__MEMORYCVW__INPUTOUTPUTV3.XLSM_CUSTOM_2" hidden="1">"[DUMMY_C2"</definedName>
    <definedName name="EV__MEMORYCVW__INPUTOUTPUTV3.XLSM_DATASRC_I_HR" hidden="1">"[CONSO"</definedName>
    <definedName name="EV__MEMORYCVW__INPUTOUTPUTV3.XLSM_DEPARTMENT" hidden="1">"[DEP_RRHH_021700"</definedName>
    <definedName name="EV__MEMORYCVW__INPUTOUTPUTV3.XLSM_ENTITY" hidden="1">"[DUME"</definedName>
    <definedName name="EV__MEMORYCVW__INPUTOUTPUTV3.XLSM_FLOW_RRHH" hidden="1">"[F_VAR"</definedName>
    <definedName name="EV__MEMORYCVW__INPUTOUTPUTV3.XLSM_GROUPS" hidden="1">"[NON_GROUP"</definedName>
    <definedName name="EV__MEMORYCVW__INPUTOUTPUTV3.XLSM_MEASURES" hidden="1">"[PERIODIC"</definedName>
    <definedName name="EV__MEMORYCVW__INPUTOUTPUTV3.XLSM_SECTOR" hidden="1">"[SECTORS"</definedName>
    <definedName name="EV__MEMORYCVW__INPUTOUTPUTV3.XLSM_SEX" hidden="1">"[TOT_SEX"</definedName>
    <definedName name="EV__MEMORYCVW__INPUTOUTPUTV3.XLSM_TIME" hidden="1">"[SELECT_TIME"</definedName>
    <definedName name="EV__MEMORYCVW__INPUTOUTPUTV4.XLSM" hidden="1">"[FINANCE"</definedName>
    <definedName name="EV__MEMORYCVW__INPUTOUTPUTV41" hidden="1">"[FINANCE"</definedName>
    <definedName name="EV__MEMORYCVW__INPUTOUTPUTV5.XLSM" hidden="1">"[FINANCE"</definedName>
    <definedName name="EV__MEMORYCVW__INPUTOUTPUTV51" hidden="1">"[FINANCE"</definedName>
    <definedName name="EV__MEMORYCVW__INPUTOUTPUTV51_ACCOUNT_FIN" hidden="1">"[BS"</definedName>
    <definedName name="EV__MEMORYCVW__INPUTOUTPUTV51_CATEGORY" hidden="1">"[BUDGET"</definedName>
    <definedName name="EV__MEMORYCVW__INPUTOUTPUTV51_COUNTRY" hidden="1">"[JER_1"</definedName>
    <definedName name="EV__MEMORYCVW__INPUTOUTPUTV51_CUSTOM_1" hidden="1">"[DUMMY_C1"</definedName>
    <definedName name="EV__MEMORYCVW__INPUTOUTPUTV51_CUSTOM_2" hidden="1">"[DUMMY_C2"</definedName>
    <definedName name="EV__MEMORYCVW__INPUTOUTPUTV51_DATASRC" hidden="1">"[CONSO_2"</definedName>
    <definedName name="EV__MEMORYCVW__INPUTOUTPUTV51_ENTITY" hidden="1">"[E001"</definedName>
    <definedName name="EV__MEMORYCVW__INPUTOUTPUTV51_FLOW" hidden="1">"[SF"</definedName>
    <definedName name="EV__MEMORYCVW__INPUTOUTPUTV51_GROUPS" hidden="1">"[G_001"</definedName>
    <definedName name="EV__MEMORYCVW__INPUTOUTPUTV51_INTCO" hidden="1">"[ALL_IC"</definedName>
    <definedName name="EV__MEMORYCVW__INPUTOUTPUTV51_MEASURES" hidden="1">"[YTD"</definedName>
    <definedName name="EV__MEMORYCVW__INPUTOUTPUTV51_RPTCURRENCY" hidden="1">"[EUR"</definedName>
    <definedName name="EV__MEMORYCVW__INPUTOUTPUTV51_SECTOR" hidden="1">"[SECTORS"</definedName>
    <definedName name="EV__MEMORYCVW__INPUTOUTPUTV51_TIME" hidden="1">"[2007.MAR"</definedName>
    <definedName name="EV__MEMORYCVW__INPUTOUTPUTV6_V2.XLSM" hidden="1">"[FINANCE"</definedName>
    <definedName name="EV__MEMORYCVW__INPUTOUTPUTV6_V2.XLSM_ACCOUNT_FIN" hidden="1">"[BS"</definedName>
    <definedName name="EV__MEMORYCVW__INPUTOUTPUTV6_V2.XLSM_CATEGORY" hidden="1">"[COMP_BUDGET"</definedName>
    <definedName name="EV__MEMORYCVW__INPUTOUTPUTV6_V2.XLSM_COUNTRY" hidden="1">"[JER_1"</definedName>
    <definedName name="EV__MEMORYCVW__INPUTOUTPUTV6_V2.XLSM_CUSTOM_1" hidden="1">"[DUMMY_C1"</definedName>
    <definedName name="EV__MEMORYCVW__INPUTOUTPUTV6_V2.XLSM_CUSTOM_2" hidden="1">"[DUMMY_C2"</definedName>
    <definedName name="EV__MEMORYCVW__INPUTOUTPUTV6_V2.XLSM_DATASRC" hidden="1">"[CONSO_2"</definedName>
    <definedName name="EV__MEMORYCVW__INPUTOUTPUTV6_V2.XLSM_ENTITY" hidden="1">"[E193"</definedName>
    <definedName name="EV__MEMORYCVW__INPUTOUTPUTV6_V2.XLSM_FLOW" hidden="1">"[SF"</definedName>
    <definedName name="EV__MEMORYCVW__INPUTOUTPUTV6_V2.XLSM_GROUPS" hidden="1">"[G_193"</definedName>
    <definedName name="EV__MEMORYCVW__INPUTOUTPUTV6_V2.XLSM_INTCO" hidden="1">"[ALL_IC"</definedName>
    <definedName name="EV__MEMORYCVW__INPUTOUTPUTV6_V2.XLSM_MEASURES" hidden="1">"[YTD"</definedName>
    <definedName name="EV__MEMORYCVW__INPUTOUTPUTV6_V2.XLSM_RPTCURRENCY" hidden="1">"[EUR"</definedName>
    <definedName name="EV__MEMORYCVW__INPUTOUTPUTV6_V2.XLSM_SECTOR" hidden="1">"[SECTORS"</definedName>
    <definedName name="EV__MEMORYCVW__INPUTOUTPUTV6_V2.XLSM_TIME" hidden="1">"[2012.JUN"</definedName>
    <definedName name="EV__MEMORYCVW__INPUTOUTPUTV6.XLSM" hidden="1">"[FINANCE"</definedName>
    <definedName name="EV__MEMORYCVW__INPUTOUTPUTV61" hidden="1">"[FINANCE"</definedName>
    <definedName name="EV__MEMORYCVW__INTERCOS.XLS" hidden="1">"[LOCAL_FIN"</definedName>
    <definedName name="EV__MEMORYCVW__INTERCOS.XLS_ACCOUNT_LOCAL" hidden="1">"[BS"</definedName>
    <definedName name="EV__MEMORYCVW__INTERCOS.XLS_CATEGORY" hidden="1">"[ACTUAL_Y_CB"</definedName>
    <definedName name="EV__MEMORYCVW__INTERCOS.XLS_ENTITY" hidden="1">"[ACTIVITY_AUTOP"</definedName>
    <definedName name="EV__MEMORYCVW__INTERCOS.XLS_MEASURES" hidden="1">"[YTD"</definedName>
    <definedName name="EV__MEMORYCVW__INTERCOS.XLS_TIME" hidden="1">"[SELECT_TIME"</definedName>
    <definedName name="EV__MEMORYCVW__LIBRO10" hidden="1">"[HHRR"</definedName>
    <definedName name="EV__MEMORYCVW__LIBRO10_ACCOUNT_RRHH" hidden="1">"[ACC_RRHH_000200"</definedName>
    <definedName name="EV__MEMORYCVW__LIBRO10_CATEGORY" hidden="1">"[ACTUAL"</definedName>
    <definedName name="EV__MEMORYCVW__LIBRO10_COUNTRY" hidden="1">"[JER_1"</definedName>
    <definedName name="EV__MEMORYCVW__LIBRO10_CUSTOM_1" hidden="1">"[DUMMY_C1"</definedName>
    <definedName name="EV__MEMORYCVW__LIBRO10_CUSTOM_2" hidden="1">"[DUMMY_C2"</definedName>
    <definedName name="EV__MEMORYCVW__LIBRO10_DATASRC_I_HR" hidden="1">"[CORR"</definedName>
    <definedName name="EV__MEMORYCVW__LIBRO10_DEPARTMENT" hidden="1">"[DEP_RRHH_021700"</definedName>
    <definedName name="EV__MEMORYCVW__LIBRO10_ENTITY" hidden="1">"[GRUPO_CONS"</definedName>
    <definedName name="EV__MEMORYCVW__LIBRO10_FLOW_RRHH" hidden="1">"[F_VAR"</definedName>
    <definedName name="EV__MEMORYCVW__LIBRO10_GROUPS" hidden="1">"[NON_GROUP"</definedName>
    <definedName name="EV__MEMORYCVW__LIBRO10_INTCO_INONE" hidden="1">"[I_NONE"</definedName>
    <definedName name="EV__MEMORYCVW__LIBRO10_MEASURES" hidden="1">"[PERIODIC"</definedName>
    <definedName name="EV__MEMORYCVW__LIBRO10_RPTCURRENCY" hidden="1">"[EUR"</definedName>
    <definedName name="EV__MEMORYCVW__LIBRO10_SECTOR" hidden="1">"[SECTORS"</definedName>
    <definedName name="EV__MEMORYCVW__LIBRO10_SEX" hidden="1">"[TOT_SEX"</definedName>
    <definedName name="EV__MEMORYCVW__LIBRO10_TIME" hidden="1">"[SELECT_TIME"</definedName>
    <definedName name="EV__MEMORYCVW__LIBRO12" hidden="1">"[FINANCE"</definedName>
    <definedName name="EV__MEMORYCVW__LIBRO12_ACCOUNT_FIN" hidden="1">"[BS"</definedName>
    <definedName name="EV__MEMORYCVW__LIBRO12_CATEGORY" hidden="1">"[ACTUAL"</definedName>
    <definedName name="EV__MEMORYCVW__LIBRO12_COUNTRY" hidden="1">"[JER_1"</definedName>
    <definedName name="EV__MEMORYCVW__LIBRO12_CUSTOM_1" hidden="1">"[DUMMY_C1"</definedName>
    <definedName name="EV__MEMORYCVW__LIBRO12_CUSTOM_2" hidden="1">"[DUMMY_C2"</definedName>
    <definedName name="EV__MEMORYCVW__LIBRO12_DATASRC" hidden="1">"[CONSO_2"</definedName>
    <definedName name="EV__MEMORYCVW__LIBRO12_ENTITY" hidden="1">"[DUME"</definedName>
    <definedName name="EV__MEMORYCVW__LIBRO12_FLOW" hidden="1">"[SF"</definedName>
    <definedName name="EV__MEMORYCVW__LIBRO12_GROUPS" hidden="1">"[G_113"</definedName>
    <definedName name="EV__MEMORYCVW__LIBRO12_INTCO" hidden="1">"[ALL_IC"</definedName>
    <definedName name="EV__MEMORYCVW__LIBRO12_MEASURES" hidden="1">"[YTD"</definedName>
    <definedName name="EV__MEMORYCVW__LIBRO12_RPTCURRENCY" hidden="1">"[EUR"</definedName>
    <definedName name="EV__MEMORYCVW__LIBRO12_SECTOR" hidden="1">"[SECTORS"</definedName>
    <definedName name="EV__MEMORYCVW__LIBRO12_TIME" hidden="1">"[2012.MAR"</definedName>
    <definedName name="EV__MEMORYCVW__LIBRO2_ACCOUNT_ACT" hidden="1">"[ACC_ACT_AUTOP"</definedName>
    <definedName name="EV__MEMORYCVW__LIBRO2_ACCOUNT_LOCAL" hidden="1">"[BS"</definedName>
    <definedName name="EV__MEMORYCVW__LIBRO2_ACCOUNT_RRHH" hidden="1">"[ACC_RRHH_000300"</definedName>
    <definedName name="EV__MEMORYCVW__LIBRO2_DATASRC_ACT" hidden="1">"[INPUT_CORR"</definedName>
    <definedName name="EV__MEMORYCVW__LIBRO2_DATASRC_I_HR" hidden="1">"[TOTAL_DATASRC_I_HR"</definedName>
    <definedName name="EV__MEMORYCVW__LIBRO2_DEPARTMENT" hidden="1">"[DEP_RRHH_DUMMY"</definedName>
    <definedName name="EV__MEMORYCVW__LIBRO2_FLOW_RRHH" hidden="1">"[F_CIE"</definedName>
    <definedName name="EV__MEMORYCVW__LIBRO2_INTCO_INONE" hidden="1">"[I_NONE"</definedName>
    <definedName name="EV__MEMORYCVW__LIBRO2_SECTIONS" hidden="1">"[TRAMOS_DUMMY"</definedName>
    <definedName name="EV__MEMORYCVW__LIBRO2_SEX" hidden="1">"[TOT_SEX"</definedName>
    <definedName name="EV__MEMORYCVW__LIBRO20" hidden="1">"[FINANCE"</definedName>
    <definedName name="EV__MEMORYCVW__LIBRO20_ACCOUNT_FIN" hidden="1">"[BS"</definedName>
    <definedName name="EV__MEMORYCVW__LIBRO20_CATEGORY" hidden="1">"[ACTUAL"</definedName>
    <definedName name="EV__MEMORYCVW__LIBRO20_COUNTRY" hidden="1">"[JER_1"</definedName>
    <definedName name="EV__MEMORYCVW__LIBRO20_CUSTOM_1" hidden="1">"[DUMMY_C1"</definedName>
    <definedName name="EV__MEMORYCVW__LIBRO20_CUSTOM_2" hidden="1">"[DUMMY_C2"</definedName>
    <definedName name="EV__MEMORYCVW__LIBRO20_DATASRC" hidden="1">"[CONSO_2"</definedName>
    <definedName name="EV__MEMORYCVW__LIBRO20_ENTITY" hidden="1">"[DUME"</definedName>
    <definedName name="EV__MEMORYCVW__LIBRO20_FLOW" hidden="1">"[SF"</definedName>
    <definedName name="EV__MEMORYCVW__LIBRO20_GROUPS" hidden="1">"[G_113"</definedName>
    <definedName name="EV__MEMORYCVW__LIBRO20_INTCO" hidden="1">"[ALL_IC"</definedName>
    <definedName name="EV__MEMORYCVW__LIBRO20_MEASURES" hidden="1">"[YTD"</definedName>
    <definedName name="EV__MEMORYCVW__LIBRO20_RPTCURRENCY" hidden="1">"[EUR"</definedName>
    <definedName name="EV__MEMORYCVW__LIBRO20_SECTOR" hidden="1">"[SECTORS"</definedName>
    <definedName name="EV__MEMORYCVW__LIBRO20_TIME" hidden="1">"[2012.MAR"</definedName>
    <definedName name="EV__MEMORYCVW__LIBRO25" hidden="1">"[INVESTMENTS"</definedName>
    <definedName name="EV__MEMORYCVW__LIBRO25_ACCOUNT_INV" hidden="1">"[ACC_INV_00100"</definedName>
    <definedName name="EV__MEMORYCVW__LIBRO25_CATEGORY" hidden="1">"[IG_CATEGORY"</definedName>
    <definedName name="EV__MEMORYCVW__LIBRO25_COUNTRY" hidden="1">"[JER_1"</definedName>
    <definedName name="EV__MEMORYCVW__LIBRO25_CUSTOM_1" hidden="1">"[DUMMY_C1"</definedName>
    <definedName name="EV__MEMORYCVW__LIBRO25_CUSTOM_2" hidden="1">"[DUMMY_C2"</definedName>
    <definedName name="EV__MEMORYCVW__LIBRO25_DATASRC" hidden="1">"[CONSO"</definedName>
    <definedName name="EV__MEMORYCVW__LIBRO25_ENTITY" hidden="1">"[WORKSTATUS"</definedName>
    <definedName name="EV__MEMORYCVW__LIBRO25_FLOW" hidden="1">"[F99"</definedName>
    <definedName name="EV__MEMORYCVW__LIBRO25_GROUPS" hidden="1">"[NON_GROUP"</definedName>
    <definedName name="EV__MEMORYCVW__LIBRO25_INTCO_INONE" hidden="1">"[I_NONE"</definedName>
    <definedName name="EV__MEMORYCVW__LIBRO25_MEASURES" hidden="1">"[YTD"</definedName>
    <definedName name="EV__MEMORYCVW__LIBRO25_PROJECT" hidden="1">"[PROJECT_TOT"</definedName>
    <definedName name="EV__MEMORYCVW__LIBRO25_RPTCURRENCY" hidden="1">"[EUR"</definedName>
    <definedName name="EV__MEMORYCVW__LIBRO25_SECTOR" hidden="1">"[SECTORS"</definedName>
    <definedName name="EV__MEMORYCVW__LIBRO25_TIME" hidden="1">"[2012.JAN"</definedName>
    <definedName name="EV__MEMORYCVW__LIBRO3_ACCOUNT_ACT" hidden="1">"[ACC_ACT_000001"</definedName>
    <definedName name="EV__MEMORYCVW__LIBRO3_ACCOUNT_MACRO" hidden="1">"[ACC_MACRO_0001"</definedName>
    <definedName name="EV__MEMORYCVW__LIBRO3_DATASRC_ACT" hidden="1">"[INPUT_CORR"</definedName>
    <definedName name="EV__MEMORYCVW__LIBRO3_FS_ACCOUNTFISCAL" hidden="1">"[PCESAIII2.CG"</definedName>
    <definedName name="EV__MEMORYCVW__LIBRO3_FS_FLOW" hidden="1">"[F999"</definedName>
    <definedName name="EV__MEMORYCVW__LIBRO3_FS_GROUPS" hidden="1">"[G_001"</definedName>
    <definedName name="EV__MEMORYCVW__LIBRO3_SECTIONS" hidden="1">"[TRMODUMMY"</definedName>
    <definedName name="EV__MEMORYCVW__LIBRO5" hidden="1">"[FINANCE"</definedName>
    <definedName name="EV__MEMORYCVW__LIBRO5_ACCOUNT_FIN" hidden="1">"[BS"</definedName>
    <definedName name="EV__MEMORYCVW__LIBRO5_CATEGORY" hidden="1">"[ACTUAL"</definedName>
    <definedName name="EV__MEMORYCVW__LIBRO5_COUNTRY" hidden="1">"[JER_1"</definedName>
    <definedName name="EV__MEMORYCVW__LIBRO5_CUSTOM_1" hidden="1">"[DUMMY_C1"</definedName>
    <definedName name="EV__MEMORYCVW__LIBRO5_CUSTOM_2" hidden="1">"[DUMMY_C2"</definedName>
    <definedName name="EV__MEMORYCVW__LIBRO5_DATASRC" hidden="1">"[CONSO_2"</definedName>
    <definedName name="EV__MEMORYCVW__LIBRO5_ENTITY" hidden="1">"[DUME"</definedName>
    <definedName name="EV__MEMORYCVW__LIBRO5_FLOW" hidden="1">"[SF"</definedName>
    <definedName name="EV__MEMORYCVW__LIBRO5_GROUPS" hidden="1">"[G_113"</definedName>
    <definedName name="EV__MEMORYCVW__LIBRO5_INTCO" hidden="1">"[ALL_IC"</definedName>
    <definedName name="EV__MEMORYCVW__LIBRO5_MEASURES" hidden="1">"[YTD"</definedName>
    <definedName name="EV__MEMORYCVW__LIBRO5_RPTCURRENCY" hidden="1">"[EUR"</definedName>
    <definedName name="EV__MEMORYCVW__LIBRO5_SECTOR" hidden="1">"[SECTORS"</definedName>
    <definedName name="EV__MEMORYCVW__LIBRO5_TIME" hidden="1">"[2012.MAR"</definedName>
    <definedName name="EV__MEMORYCVW__LIBRO6" hidden="1">"[FINANCE"</definedName>
    <definedName name="EV__MEMORYCVW__LIBRO6_ACCOUNT_FIN" hidden="1">"[RDOGRUPO"</definedName>
    <definedName name="EV__MEMORYCVW__LIBRO6_CATEGORY" hidden="1">"[TOT_CATEGORY"</definedName>
    <definedName name="EV__MEMORYCVW__LIBRO6_COUNTRY" hidden="1">"[JER_1"</definedName>
    <definedName name="EV__MEMORYCVW__LIBRO6_CUSTOM_1" hidden="1">"[DUMMY_C1"</definedName>
    <definedName name="EV__MEMORYCVW__LIBRO6_CUSTOM_2" hidden="1">"[DUMMY_C2"</definedName>
    <definedName name="EV__MEMORYCVW__LIBRO6_DATASRC" hidden="1">"[INPUT"</definedName>
    <definedName name="EV__MEMORYCVW__LIBRO6_ENTITY" hidden="1">"[WORKSTATUS"</definedName>
    <definedName name="EV__MEMORYCVW__LIBRO6_FLOW" hidden="1">"[SF"</definedName>
    <definedName name="EV__MEMORYCVW__LIBRO6_GROUPS" hidden="1">"[G_001"</definedName>
    <definedName name="EV__MEMORYCVW__LIBRO6_INTCO" hidden="1">"[ALL_IC"</definedName>
    <definedName name="EV__MEMORYCVW__LIBRO6_MEASURES" hidden="1">"[YTD"</definedName>
    <definedName name="EV__MEMORYCVW__LIBRO6_RPTCURRENCY" hidden="1">"[EUR"</definedName>
    <definedName name="EV__MEMORYCVW__LIBRO6_SECTOR" hidden="1">"[SECTORS"</definedName>
    <definedName name="EV__MEMORYCVW__LIBRO6_TIME" hidden="1">"[2005.TOTAL"</definedName>
    <definedName name="EV__MEMORYCVW__LIBRO8" hidden="1">"[FINANCE"</definedName>
    <definedName name="EV__MEMORYCVW__LIBRO8_ACCOUNT_FIN" hidden="1">"[BS"</definedName>
    <definedName name="EV__MEMORYCVW__LIBRO8_CATEGORY" hidden="1">"[ACTUAL"</definedName>
    <definedName name="EV__MEMORYCVW__LIBRO8_COUNTRY" hidden="1">"[JER_1"</definedName>
    <definedName name="EV__MEMORYCVW__LIBRO8_CUSTOM_1" hidden="1">"[DUMMY_C1"</definedName>
    <definedName name="EV__MEMORYCVW__LIBRO8_CUSTOM_2" hidden="1">"[DUMMY_C2"</definedName>
    <definedName name="EV__MEMORYCVW__LIBRO8_DATASRC" hidden="1">"[CONSO_2"</definedName>
    <definedName name="EV__MEMORYCVW__LIBRO8_ENTITY" hidden="1">"[DUME"</definedName>
    <definedName name="EV__MEMORYCVW__LIBRO8_FLOW" hidden="1">"[SF"</definedName>
    <definedName name="EV__MEMORYCVW__LIBRO8_GROUPS" hidden="1">"[G_113"</definedName>
    <definedName name="EV__MEMORYCVW__LIBRO8_INTCO" hidden="1">"[ALL_IC"</definedName>
    <definedName name="EV__MEMORYCVW__LIBRO8_MEASURES" hidden="1">"[YTD"</definedName>
    <definedName name="EV__MEMORYCVW__LIBRO8_RPTCURRENCY" hidden="1">"[EUR"</definedName>
    <definedName name="EV__MEMORYCVW__LIBRO8_SECTOR" hidden="1">"[SECTORS"</definedName>
    <definedName name="EV__MEMORYCVW__LIBRO8_TIME" hidden="1">"[2012.MAR"</definedName>
    <definedName name="EV__MEMORYCVW__LIBRO9" hidden="1">"[FINANCE"</definedName>
    <definedName name="EV__MEMORYCVW__LIBRO9_ACCOUNT_FIN" hidden="1">"[BS"</definedName>
    <definedName name="EV__MEMORYCVW__LIBRO9_CATEGORY" hidden="1">"[ACTUAL"</definedName>
    <definedName name="EV__MEMORYCVW__LIBRO9_COUNTRY" hidden="1">"[JER_1"</definedName>
    <definedName name="EV__MEMORYCVW__LIBRO9_CUSTOM_1" hidden="1">"[DUMMY_C1"</definedName>
    <definedName name="EV__MEMORYCVW__LIBRO9_CUSTOM_2" hidden="1">"[DUMMY_C2"</definedName>
    <definedName name="EV__MEMORYCVW__LIBRO9_DATASRC" hidden="1">"[CONSO"</definedName>
    <definedName name="EV__MEMORYCVW__LIBRO9_ENTITY" hidden="1">"[DUME"</definedName>
    <definedName name="EV__MEMORYCVW__LIBRO9_FLOW" hidden="1">"[SF"</definedName>
    <definedName name="EV__MEMORYCVW__LIBRO9_GROUPS" hidden="1">"[G_001_PLANO"</definedName>
    <definedName name="EV__MEMORYCVW__LIBRO9_INTCO" hidden="1">"[ALL_IC"</definedName>
    <definedName name="EV__MEMORYCVW__LIBRO9_MEASURES" hidden="1">"[YTD"</definedName>
    <definedName name="EV__MEMORYCVW__LIBRO9_RPTCURRENCY" hidden="1">"[EUR"</definedName>
    <definedName name="EV__MEMORYCVW__LIBRO9_SECTOR" hidden="1">"[SECTORS"</definedName>
    <definedName name="EV__MEMORYCVW__LIBRO9_TIME" hidden="1">"[2012.FEB"</definedName>
    <definedName name="EV__MEMORYCVW__NOVA_PESTANYA_RRHH.XLSM" hidden="1">"[FINANCE"</definedName>
    <definedName name="EV__MEMORYCVW__PERFIL_CIAS_V3.XLSX" hidden="1">"[FINANCE"</definedName>
    <definedName name="EV__MEMORYCVW__PERFIL_CIAS_V3.XLSX_ACCOUNT_FIN" hidden="1">"[220100"</definedName>
    <definedName name="EV__MEMORYCVW__PERFIL_CIAS_V3.XLSX_CATEGORY" hidden="1">"[ACTUAL"</definedName>
    <definedName name="EV__MEMORYCVW__PERFIL_CIAS_V3.XLSX_COUNTRY" hidden="1">"[JER_1"</definedName>
    <definedName name="EV__MEMORYCVW__PERFIL_CIAS_V3.XLSX_CUSTOM_1" hidden="1">"[DUMMY_C1"</definedName>
    <definedName name="EV__MEMORYCVW__PERFIL_CIAS_V3.XLSX_CUSTOM_2" hidden="1">"[DUMMY_C2"</definedName>
    <definedName name="EV__MEMORYCVW__PERFIL_CIAS_V3.XLSX_DATASRC" hidden="1">"[AJ_POST"</definedName>
    <definedName name="EV__MEMORYCVW__PERFIL_CIAS_V3.XLSX_ENTITY" hidden="1">"[1138"</definedName>
    <definedName name="EV__MEMORYCVW__PERFIL_CIAS_V3.XLSX_FLOW" hidden="1">"[SF"</definedName>
    <definedName name="EV__MEMORYCVW__PERFIL_CIAS_V3.XLSX_GROUPS" hidden="1">"[G_001"</definedName>
    <definedName name="EV__MEMORYCVW__PERFIL_CIAS_V3.XLSX_INTCO" hidden="1">"[ALL_IC"</definedName>
    <definedName name="EV__MEMORYCVW__PERFIL_CIAS_V3.XLSX_MEASURES" hidden="1">"[YTD"</definedName>
    <definedName name="EV__MEMORYCVW__PERFIL_CIAS_V3.XLSX_RPTCURRENCY" hidden="1">"[GBP"</definedName>
    <definedName name="EV__MEMORYCVW__PERFIL_CIAS_V3.XLSX_SECTOR" hidden="1">"[SECTORS"</definedName>
    <definedName name="EV__MEMORYCVW__PERFIL_CIAS_V3.XLSX_TIME" hidden="1">"[2011.JUN"</definedName>
    <definedName name="EV__MEMORYCVW__PRESUPUESTO_V3.XLSM" hidden="1">"[FINANCE"</definedName>
    <definedName name="EV__MEMORYCVW__PRESUPUESTO_V3.XLSM_ACCOUNT_FIN" hidden="1">"[BS"</definedName>
    <definedName name="EV__MEMORYCVW__PRESUPUESTO_V3.XLSM_CATEGORY" hidden="1">"[ACTUAL"</definedName>
    <definedName name="EV__MEMORYCVW__PRESUPUESTO_V3.XLSM_COUNTRY" hidden="1">"[JER_1"</definedName>
    <definedName name="EV__MEMORYCVW__PRESUPUESTO_V3.XLSM_CUSTOM_1" hidden="1">"[DUMMY_C1"</definedName>
    <definedName name="EV__MEMORYCVW__PRESUPUESTO_V3.XLSM_CUSTOM_2" hidden="1">"[DUMMY_C2"</definedName>
    <definedName name="EV__MEMORYCVW__PRESUPUESTO_V3.XLSM_DATASRC" hidden="1">"[CONSO_2"</definedName>
    <definedName name="EV__MEMORYCVW__PRESUPUESTO_V3.XLSM_ENTITY" hidden="1">"[E001"</definedName>
    <definedName name="EV__MEMORYCVW__PRESUPUESTO_V3.XLSM_FLOW" hidden="1">"[SF"</definedName>
    <definedName name="EV__MEMORYCVW__PRESUPUESTO_V3.XLSM_GROUPS" hidden="1">"[G_001"</definedName>
    <definedName name="EV__MEMORYCVW__PRESUPUESTO_V3.XLSM_INTCO" hidden="1">"[ALL_IC"</definedName>
    <definedName name="EV__MEMORYCVW__PRESUPUESTO_V3.XLSM_MEASURES" hidden="1">"[YTD"</definedName>
    <definedName name="EV__MEMORYCVW__PRESUPUESTO_V3.XLSM_RPTCURRENCY" hidden="1">"[EUR"</definedName>
    <definedName name="EV__MEMORYCVW__PRESUPUESTO_V3.XLSM_SECTOR" hidden="1">"[SECTORS"</definedName>
    <definedName name="EV__MEMORYCVW__PRESUPUESTO_V3.XLSM_TIME" hidden="1">"[2012.APR"</definedName>
    <definedName name="EV__MEMORYCVW__PRIORIZACIÓN_TAREAS_BPC_20120127.XLS" hidden="1">"[FINANCE"</definedName>
    <definedName name="EV__MEMORYCVW__PRIORIZACIÓN_TAREAS_BPC_20120127.XLS_ACCOUNT_FIN" hidden="1">"[BS"</definedName>
    <definedName name="EV__MEMORYCVW__PRIORIZACIÓN_TAREAS_BPC_20120127.XLS_CATEGORY" hidden="1">"[ACTUAL"</definedName>
    <definedName name="EV__MEMORYCVW__PRIORIZACIÓN_TAREAS_BPC_20120127.XLS_COUNTRY" hidden="1">"[JER_1"</definedName>
    <definedName name="EV__MEMORYCVW__PRIORIZACIÓN_TAREAS_BPC_20120127.XLS_CUSTOM_1" hidden="1">"[DUMMY_C1"</definedName>
    <definedName name="EV__MEMORYCVW__PRIORIZACIÓN_TAREAS_BPC_20120127.XLS_CUSTOM_2" hidden="1">"[DUMMY_C2"</definedName>
    <definedName name="EV__MEMORYCVW__PRIORIZACIÓN_TAREAS_BPC_20120127.XLS_DATASRC" hidden="1">"[CONSO"</definedName>
    <definedName name="EV__MEMORYCVW__PRIORIZACIÓN_TAREAS_BPC_20120127.XLS_ENTITY" hidden="1">"[1231"</definedName>
    <definedName name="EV__MEMORYCVW__PRIORIZACIÓN_TAREAS_BPC_20120127.XLS_FLOW" hidden="1">"[SF"</definedName>
    <definedName name="EV__MEMORYCVW__PRIORIZACIÓN_TAREAS_BPC_20120127.XLS_GROUPS" hidden="1">"[G_001"</definedName>
    <definedName name="EV__MEMORYCVW__PRIORIZACIÓN_TAREAS_BPC_20120127.XLS_INTCO" hidden="1">"[ALL_IC"</definedName>
    <definedName name="EV__MEMORYCVW__PRIORIZACIÓN_TAREAS_BPC_20120127.XLS_MEASURES" hidden="1">"[YTD"</definedName>
    <definedName name="EV__MEMORYCVW__PRIORIZACIÓN_TAREAS_BPC_20120127.XLS_RPTCURRENCY" hidden="1">"[GBP"</definedName>
    <definedName name="EV__MEMORYCVW__PRIORIZACIÓN_TAREAS_BPC_20120127.XLS_SECTOR" hidden="1">"[CONC_ESP"</definedName>
    <definedName name="EV__MEMORYCVW__PRIORIZACIÓN_TAREAS_BPC_20120127.XLS_TIME" hidden="1">"[2010.DEC"</definedName>
    <definedName name="EV__MEMORYCVW__REPORTING_MENSUAL.XLSM" hidden="1">"[FINANCE"</definedName>
    <definedName name="EV__MEMORYCVW__REPORTING_MENSUAL.XLSM_ACCOUNT_FIN" hidden="1">"[BS"</definedName>
    <definedName name="EV__MEMORYCVW__REPORTING_MENSUAL.XLSM_CATEGORY" hidden="1">"[ACTUAL"</definedName>
    <definedName name="EV__MEMORYCVW__REPORTING_MENSUAL.XLSM_COUNTRY" hidden="1">"[JER_1"</definedName>
    <definedName name="EV__MEMORYCVW__REPORTING_MENSUAL.XLSM_CUSTOM_1" hidden="1">"[DUMMY_C1"</definedName>
    <definedName name="EV__MEMORYCVW__REPORTING_MENSUAL.XLSM_CUSTOM_2" hidden="1">"[DUMMY_C2"</definedName>
    <definedName name="EV__MEMORYCVW__REPORTING_MENSUAL.XLSM_DATASRC" hidden="1">"[CONSO_2"</definedName>
    <definedName name="EV__MEMORYCVW__REPORTING_MENSUAL.XLSM_ENTITY" hidden="1">"[1059"</definedName>
    <definedName name="EV__MEMORYCVW__REPORTING_MENSUAL.XLSM_FLOW" hidden="1">"[SF"</definedName>
    <definedName name="EV__MEMORYCVW__REPORTING_MENSUAL.XLSM_GROUPS" hidden="1">"[G_113"</definedName>
    <definedName name="EV__MEMORYCVW__REPORTING_MENSUAL.XLSM_INTCO" hidden="1">"[ALL_IC"</definedName>
    <definedName name="EV__MEMORYCVW__REPORTING_MENSUAL.XLSM_MEASURES" hidden="1">"[YTD"</definedName>
    <definedName name="EV__MEMORYCVW__REPORTING_MENSUAL.XLSM_RPTCURRENCY" hidden="1">"[EUR"</definedName>
    <definedName name="EV__MEMORYCVW__REPORTING_MENSUAL.XLSM_SECTOR" hidden="1">"[SECTORS"</definedName>
    <definedName name="EV__MEMORYCVW__REPORTING_MENSUAL.XLSM_TIME" hidden="1">"[2012.JAN"</definedName>
    <definedName name="EV__MEMORYCVW__SUMMARYDEVIATIONS_BUDGET.XLSM" hidden="1">"[FINANCE"</definedName>
    <definedName name="EV__MEMORYCVW__SUMMARYDEVIATIONS_BUDGET.XLSM_ACCOUNT_FIN" hidden="1">"[BS"</definedName>
    <definedName name="EV__MEMORYCVW__SUMMARYDEVIATIONS_BUDGET.XLSM_CATEGORY" hidden="1">"[ACTUAL"</definedName>
    <definedName name="EV__MEMORYCVW__SUMMARYDEVIATIONS_BUDGET.XLSM_COUNTRY" hidden="1">"[JER_1"</definedName>
    <definedName name="EV__MEMORYCVW__SUMMARYDEVIATIONS_BUDGET.XLSM_CUSTOM_1" hidden="1">"[DUMMY_C1"</definedName>
    <definedName name="EV__MEMORYCVW__SUMMARYDEVIATIONS_BUDGET.XLSM_CUSTOM_2" hidden="1">"[DUMMY_C2"</definedName>
    <definedName name="EV__MEMORYCVW__SUMMARYDEVIATIONS_BUDGET.XLSM_DATASRC" hidden="1">"[CONSO_2"</definedName>
    <definedName name="EV__MEMORYCVW__SUMMARYDEVIATIONS_BUDGET.XLSM_ENTITY" hidden="1">"[DUME"</definedName>
    <definedName name="EV__MEMORYCVW__SUMMARYDEVIATIONS_BUDGET.XLSM_FLOW" hidden="1">"[SF"</definedName>
    <definedName name="EV__MEMORYCVW__SUMMARYDEVIATIONS_BUDGET.XLSM_GROUPS" hidden="1">"[G_113"</definedName>
    <definedName name="EV__MEMORYCVW__SUMMARYDEVIATIONS_BUDGET.XLSM_INTCO" hidden="1">"[ALL_IC"</definedName>
    <definedName name="EV__MEMORYCVW__SUMMARYDEVIATIONS_BUDGET.XLSM_MEASURES" hidden="1">"[YTD"</definedName>
    <definedName name="EV__MEMORYCVW__SUMMARYDEVIATIONS_BUDGET.XLSM_RPTCURRENCY" hidden="1">"[EUR"</definedName>
    <definedName name="EV__MEMORYCVW__SUMMARYDEVIATIONS_BUDGET.XLSM_SECTOR" hidden="1">"[SECTORS"</definedName>
    <definedName name="EV__MEMORYCVW__SUMMARYDEVIATIONS_BUDGET.XLSM_TIME" hidden="1">"[2012.MAR"</definedName>
    <definedName name="EV__MEMORYCVW__TEST.XLSM" hidden="1">"[FINANCE"</definedName>
    <definedName name="EV__MEMORYCVW__TEST.XLSM_ACCOUNT_FIN" hidden="1">"[RDOGRUPO"</definedName>
    <definedName name="EV__MEMORYCVW__TEST.XLSM_CATEGORY" hidden="1">"[ACTUAL"</definedName>
    <definedName name="EV__MEMORYCVW__TEST.XLSM_COUNTRY" hidden="1">"[JER_1"</definedName>
    <definedName name="EV__MEMORYCVW__TEST.XLSM_CUSTOM_1" hidden="1">"[DUMMY_C1"</definedName>
    <definedName name="EV__MEMORYCVW__TEST.XLSM_CUSTOM_2" hidden="1">"[DUMMY_C2"</definedName>
    <definedName name="EV__MEMORYCVW__TEST.XLSM_DATASRC" hidden="1">"[AJ_POST"</definedName>
    <definedName name="EV__MEMORYCVW__TEST.XLSM_ENTITY" hidden="1">"[1113"</definedName>
    <definedName name="EV__MEMORYCVW__TEST.XLSM_FLOW" hidden="1">"[SF"</definedName>
    <definedName name="EV__MEMORYCVW__TEST.XLSM_GROUPS" hidden="1">"[G_001"</definedName>
    <definedName name="EV__MEMORYCVW__TEST.XLSM_INTCO" hidden="1">"[ALL_IC"</definedName>
    <definedName name="EV__MEMORYCVW__TEST.XLSM_MEASURES" hidden="1">"[YTD"</definedName>
    <definedName name="EV__MEMORYCVW__TEST.XLSM_RPTCURRENCY" hidden="1">"[GBP"</definedName>
    <definedName name="EV__MEMORYCVW__TEST.XLSM_SECTOR" hidden="1">"[SECTORS"</definedName>
    <definedName name="EV__MEMORYCVW__TEST.XLSM_TIME" hidden="1">"[2013.FEB"</definedName>
    <definedName name="EV__MEMORYCVW__TESTLV31.XLSM" hidden="1">"[FINANCE"</definedName>
    <definedName name="EV__MEMORYCVW__TESTV31.XLSM" hidden="1">"[FINANCE"</definedName>
    <definedName name="EV__MEMORYCVW__TESTV31.XLSM_ACCOUNT_FIN" hidden="1">"[RDOGRUPO"</definedName>
    <definedName name="EV__MEMORYCVW__TESTV31.XLSM_CATEGORY" hidden="1">"[ACTUAL"</definedName>
    <definedName name="EV__MEMORYCVW__TESTV31.XLSM_COUNTRY" hidden="1">"[JER_1"</definedName>
    <definedName name="EV__MEMORYCVW__TESTV31.XLSM_CUSTOM_1" hidden="1">"[DUMMY_C1"</definedName>
    <definedName name="EV__MEMORYCVW__TESTV31.XLSM_CUSTOM_2" hidden="1">"[DUMMY_C2"</definedName>
    <definedName name="EV__MEMORYCVW__TESTV31.XLSM_DATASRC" hidden="1">"[AJ_POST"</definedName>
    <definedName name="EV__MEMORYCVW__TESTV31.XLSM_ENTITY" hidden="1">"[1042"</definedName>
    <definedName name="EV__MEMORYCVW__TESTV31.XLSM_FLOW" hidden="1">"[SF"</definedName>
    <definedName name="EV__MEMORYCVW__TESTV31.XLSM_GROUPS" hidden="1">"[G_001"</definedName>
    <definedName name="EV__MEMORYCVW__TESTV31.XLSM_INTCO" hidden="1">"[ALL_IC"</definedName>
    <definedName name="EV__MEMORYCVW__TESTV31.XLSM_MEASURES" hidden="1">"[YTD"</definedName>
    <definedName name="EV__MEMORYCVW__TESTV31.XLSM_RPTCURRENCY" hidden="1">"[GBP"</definedName>
    <definedName name="EV__MEMORYCVW__TESTV31.XLSM_SECTOR" hidden="1">"[SECTORS"</definedName>
    <definedName name="EV__MEMORYCVW__TESTV31.XLSM_TIME" hidden="1">"[2012.JUN"</definedName>
    <definedName name="EV__MEMORYCVW__TRAMS2.XLSX" hidden="1">"[ACTIVITY"</definedName>
    <definedName name="EV__MEMORYCVW__TRAMS2.XLSX_ACCOUNT_ACT" hidden="1">"[ACC_ACT_000001"</definedName>
    <definedName name="EV__MEMORYCVW__TRAMS2.XLSX_CATEGORY" hidden="1">"[ACTUAL"</definedName>
    <definedName name="EV__MEMORYCVW__TRAMS2.XLSX_COUNTRY" hidden="1">"[JER_1"</definedName>
    <definedName name="EV__MEMORYCVW__TRAMS2.XLSX_CUSTOM_1" hidden="1">"[DUMMY_C1"</definedName>
    <definedName name="EV__MEMORYCVW__TRAMS2.XLSX_CUSTOM_2" hidden="1">"[DUMMY_C2"</definedName>
    <definedName name="EV__MEMORYCVW__TRAMS2.XLSX_DATASRC_ACT" hidden="1">"[INPUT_CORR"</definedName>
    <definedName name="EV__MEMORYCVW__TRAMS2.XLSX_ENTITY" hidden="1">"[1113"</definedName>
    <definedName name="EV__MEMORYCVW__TRAMS2.XLSX_MEASURES" hidden="1">"[YTD"</definedName>
    <definedName name="EV__MEMORYCVW__TRAMS2.XLSX_SECTIONS" hidden="1">"[TRMODUMMY"</definedName>
    <definedName name="EV__MEMORYCVW__TRAMS2.XLSX_SECTOR" hidden="1">"[SECTORS"</definedName>
    <definedName name="EV__MEMORYCVW__TRAMS2.XLSX_TIME" hidden="1">"[2011.JUN"</definedName>
    <definedName name="EV__WBEVMODE__" hidden="1">0</definedName>
    <definedName name="EV__WBREFOPTIONS__" hidden="1">134217732</definedName>
    <definedName name="EV__WBVERSION__" hidden="1">0</definedName>
    <definedName name="EV__WSINFO__" hidden="1">"d"</definedName>
    <definedName name="ev.Calculation" hidden="1">-4135</definedName>
    <definedName name="ev.Initialized" hidden="1">FALSE</definedName>
    <definedName name="ewde" hidden="1">1</definedName>
    <definedName name="FBFFF" hidden="1">{#N/A,#N/A,FALSE,"IR E CS 1997";#N/A,#N/A,FALSE,"PR ND";#N/A,#N/A,FALSE,"8191";#N/A,#N/A,FALSE,"8383";#N/A,#N/A,FALSE,"MP 1024";#N/A,#N/A,FALSE,"AD_EX_97";#N/A,#N/A,FALSE,"BD 97"}</definedName>
    <definedName name="fdç" hidden="1">{#N/A,#N/A,FALSE,"CA";#N/A,#N/A,FALSE,"CN";#N/A,#N/A,FALSE,"Inv";#N/A,#N/A,FALSE,"Inv Acc";"Miguel_balance",#N/A,FALSE,"Bal";#N/A,#N/A,FALSE,"Plantilla";#N/A,#N/A,FALSE,"CA (2)";#N/A,#N/A,FALSE,"CN (2)"}</definedName>
    <definedName name="fh" hidden="1">{#N/A,#N/A,FALSE,"CA";#N/A,#N/A,FALSE,"CN";#N/A,#N/A,FALSE,"Inv";#N/A,#N/A,FALSE,"Inv Acc";"Miguel_balance",#N/A,FALSE,"Bal";#N/A,#N/A,FALSE,"Plantilla";#N/A,#N/A,FALSE,"CA (2)";#N/A,#N/A,FALSE,"CN (2)"}</definedName>
    <definedName name="fhf" hidden="1">{#N/A,#N/A,FALSE,"CA";#N/A,#N/A,FALSE,"CN";#N/A,#N/A,FALSE,"Inv";#N/A,#N/A,FALSE,"Inv Acc";"Miguel_balance",#N/A,FALSE,"Bal";#N/A,#N/A,FALSE,"Plantilla";#N/A,#N/A,FALSE,"CA (2)";#N/A,#N/A,FALSE,"CN (2)"}</definedName>
    <definedName name="Fin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jjashfja" hidden="1">#REF!</definedName>
    <definedName name="FLUJOS.PÁG.113" hidden="1">{#N/A,#N/A,FALSE,"Aging Summary";#N/A,#N/A,FALSE,"Ratio Analysis";#N/A,#N/A,FALSE,"Test 120 Day Accts";#N/A,#N/A,FALSE,"Tickmarks"}</definedName>
    <definedName name="FVVVFE" hidden="1">{"PARTE1",#N/A,FALSE,"Plan1"}</definedName>
    <definedName name="G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GAF" hidden="1">{#N/A,#N/A,FALSE,"Venta"}</definedName>
    <definedName name="Gastos" hidden="1">{#N/A,#N/A,FALSE,"Venta"}</definedName>
    <definedName name="GC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gdrgs" hidden="1">{#N/A,#N/A,FALSE,"CA";#N/A,#N/A,FALSE,"CN";#N/A,#N/A,FALSE,"Inv";#N/A,#N/A,FALSE,"Inv Acc";"Miguel_balance",#N/A,FALSE,"Bal";#N/A,#N/A,FALSE,"Plantilla";#N/A,#N/A,FALSE,"CA (2)";#N/A,#N/A,FALSE,"CN (2)"}</definedName>
    <definedName name="ggg" hidden="1">{0,0,0,0;0,0,0,0;0,0,0,0;0,0,0,0;0,0,0,0;0,0,0,0}</definedName>
    <definedName name="GrpAcct1" hidden="1">"5611"</definedName>
    <definedName name="GrpAcct2" hidden="1">"5612"</definedName>
    <definedName name="GrpLevel" hidden="1">2</definedName>
    <definedName name="gv" hidden="1">{"Pèrdues i Guanys analític.Català",#N/A,FALSE,"Català";"Pèrdues i G. analític.castellà",#N/A,FALSE,"Castellà"}</definedName>
    <definedName name="GWSGWETH" hidden="1">#REF!</definedName>
    <definedName name="h" hidden="1">{#N/A,#N/A,FALSE,"CA";#N/A,#N/A,FALSE,"CN";#N/A,#N/A,FALSE,"Inv";#N/A,#N/A,FALSE,"Inv Acc";"Miguel_balance",#N/A,FALSE,"Bal";#N/A,#N/A,FALSE,"Plantilla";#N/A,#N/A,FALSE,"CA (2)";#N/A,#N/A,FALSE,"CN (2)"}</definedName>
    <definedName name="HG" hidden="1">'[17]Aplic. Finac. - 30.09.02'!$U$1:$U$65536</definedName>
    <definedName name="hh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HHGF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hhhh" hidden="1">{#N/A,#N/A,FALSE,"IR E CS 1997";#N/A,#N/A,FALSE,"PR ND";#N/A,#N/A,FALSE,"8191";#N/A,#N/A,FALSE,"8383";#N/A,#N/A,FALSE,"MP 1024";#N/A,#N/A,FALSE,"AD_EX_97";#N/A,#N/A,FALSE,"BD 97"}</definedName>
    <definedName name="HI" hidden="1">#REF!</definedName>
    <definedName name="HMA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hn.ConvertZero1" hidden="1">[14]LTM!$G$22:$J$22,[14]LTM!$G$24:$J$25,[14]LTM!$G$29:$J$30,[14]LTM!$G$34:$J$36,[14]LTM!$G$41:$J$41,[14]LTM!$G$45:$J$46,[14]LTM!$G$51:$J$51,[14]LTM!$G$75:$J$79,[14]LTM!$G$86:$J$87,[14]LTM!$G$93:$J$98</definedName>
    <definedName name="hn.ConvertZero2" hidden="1">[14]LTM!$G$121:$J$121,[14]LTM!$H$151:$J$152,[14]LTM!$H$175:$J$175,[14]LTM!$H$196:$J$197,[14]LTM!$G$237:$J$241,[14]LTM!$G$247:$J$247,[14]LTM!$G$249:$J$255,[14]LTM!$G$242:$J$243</definedName>
    <definedName name="hn.ConvertZero3" hidden="1">[14]LTM!$G$260:$J$267,[14]LTM!$G$271:$J$275,[14]LTM!$G$278:$J$295,[14]LTM!$G$299:$J$299,[14]LTM!$G$306:$J$312</definedName>
    <definedName name="hn.ConvertZero4" hidden="1">[14]LTM!$G$398:$J$399,[14]LTM!$H$406:$J$406,[14]LTM!$G$407:$J$407,[14]LTM!$J$409:$J$412,[14]LTM!$G$413:$J$416,[14]LTM!$J$417,[14]LTM!$J$418,[14]LTM!$G$423:$J$424</definedName>
    <definedName name="hn.ConvertZeroUnhide1" hidden="1">[14]LTM!$G$424:$J$424,[14]LTM!$L$424:$N$424,[14]LTM!$H$406:$J$406</definedName>
    <definedName name="hn.Delete015" hidden="1">'[14]CREDIT STATS'!$B$9:$K$11,'[14]CREDIT STATS'!$O$11:$X$14,'[14]CREDIT STATS'!$B$25:$K$30,'[14]CREDIT STATS'!$O$25:$X$26</definedName>
    <definedName name="hn.DZ_MultByFXRates" hidden="1">[14]DropZone!$B$2:$I$118,[14]DropZone!$B$120:$I$132,[14]DropZone!$B$134:$I$136,[14]DropZone!$B$138:$I$146</definedName>
    <definedName name="hn.dz_ThouToMil" hidden="1">[14]DropZone!$B$2:$I$119,[14]DropZone!$E$120:$I$123,[14]DropZone!$B$124:$I$126,[14]DropZone!$B$131:$I$132,[14]DropZone!$B$137:$I$147</definedName>
    <definedName name="hn.ExtDb" hidden="1">FALSE</definedName>
    <definedName name="hn.LTM_CS" hidden="1">[14]LTM!$H$121:$J$121,[14]LTM!$I$146:$J$146,[14]LTM!$I$151:$J$152,[14]LTM!$I$175:$J$192,[14]LTM!$I$196:$J$197,[14]LTM!$I$204:$J$221</definedName>
    <definedName name="hn.LTM_Misc" hidden="1">[14]LTM!$H$398:$J$407,[14]LTM!$H$413:$J$416,[14]LTM!$H$423:$J$424</definedName>
    <definedName name="hn.LTM_MultByFXRates" hidden="1">[14]LTM!$G$22:$N$38,[14]LTM!$G$41:$N$100,[14]LTM!$G$109:$N$228,[14]LTM!$G$237:$N$406,[14]LTM!$G$409:$N$416,[14]LTM!$G$418:$N$420,[14]LTM!$G$423:$N$424</definedName>
    <definedName name="hn.ModelType" hidden="1">"DEAL"</definedName>
    <definedName name="hn.ModelVersion" hidden="1">1</definedName>
    <definedName name="hn.MultbyFXRates" hidden="1">[14]LTM!$G$22:$N$38,[14]LTM!$G$41:$N$100,[14]LTM!$G$109:$N$228,[14]LTM!$G$237:$N$406,[14]LTM!$G$409:$N$416,[14]LTM!$G$418:$N$420,[14]LTM!$G$423:$N$424</definedName>
    <definedName name="hn.MultByFXRates1" hidden="1">[14]LTM!$G$22:$G$38,[14]LTM!$G$41:$G$100,[14]LTM!$G$109:$G$123,[14]LTM!$G$237:$G$401,[14]LTM!$G$409:$G$424</definedName>
    <definedName name="hn.MultByFXRates2" hidden="1">[14]LTM!$H$22:$H$38,[14]LTM!$H$41:$H$100,[14]LTM!$H$109:$H$228,[14]LTM!$H$237:$H$406,[14]LTM!$H$409:$H$424</definedName>
    <definedName name="hn.MultByFXRates3" hidden="1">[14]LTM!$I$22:$I$38,[14]LTM!$I$41:$I$100,[14]LTM!$I$109:$I$228,[14]LTM!$I$237:$I$406,[14]LTM!$I$409:$I$424</definedName>
    <definedName name="hn.MultbyFxrates4" hidden="1">[14]LTM!$J$22:$J$38,[14]LTM!$J$41:$J$100,[14]LTM!$J$109:$J$229,[14]LTM!$J$237:$J$406,[14]LTM!$J$409:$J$416,[14]LTM!$J$418:$J$420,[14]LTM!$J$423</definedName>
    <definedName name="hn.multbyfxrates5" hidden="1">[14]LTM!$L$22:$L$38,[14]LTM!$L$41:$L$100,[14]LTM!$L$109:$L$123,[14]LTM!$L$237:$L$401,[14]LTM!$L$409:$L$424</definedName>
    <definedName name="hn.multbyfxrates6" hidden="1">[14]LTM!$M$22:$M$38,[14]LTM!$M$41:$M$100,[14]LTM!$M$109:$M$229,[14]LTM!$M$237:$M$406,[14]LTM!$M$409:$M$424</definedName>
    <definedName name="hn.multbyfxrates7" hidden="1">[14]LTM!$N$22:$N$38,[14]LTM!$N$41:$N$100,[14]LTM!$N$109:$N$228,[14]LTM!$N$237:$N$406,[14]LTM!$N$409:$N$424</definedName>
    <definedName name="hn.MultByFXRatesBot1" hidden="1">[14]LTM!$G$237:$G$243,[14]LTM!$G$247,[14]LTM!$G$249:$G$255,[14]LTM!$G$260:$G$267,[14]LTM!$G$271:$G$275,[14]LTM!$G$278:$G$295,[14]LTM!$G$299,[14]LTM!$G$299,[14]LTM!$G$306:$G$312,[14]LTM!$G$401,[14]LTM!$G$409:$G$416,[14]LTM!$G$423:$G$424</definedName>
    <definedName name="hn.MultByFXRatesBot2" hidden="1">[14]LTM!$H$237:$H$243,[14]LTM!$H$247,[14]LTM!$H$249:$H$255,[14]LTM!$H$260:$H$267,[14]LTM!$H$271:$H$275,[14]LTM!$H$278:$H$295,[14]LTM!$H$299,[14]LTM!$H$306:$H$312,[14]LTM!$H$401,[14]LTM!$H$406,[14]LTM!$H$409:$H$416,[14]LTM!$H$423:$H$424</definedName>
    <definedName name="hn.MultByFXRatesBot3" hidden="1">[14]LTM!$I$237:$I$243,[14]LTM!$I$247,[14]LTM!$I$249:$I$255,[14]LTM!$I$260:$I$267,[14]LTM!$I$271:$I$275,[14]LTM!$I$278:$I$295,[14]LTM!$I$299,[14]LTM!$I$306:$I$312,[14]LTM!$I$401,[14]LTM!$I$406,[14]LTM!$I$409:$I$416,[14]LTM!$I$423:$I$424</definedName>
    <definedName name="hn.MultByFXRatesBot4" hidden="1">[14]LTM!$J$237:$J$243,[14]LTM!$J$247,[14]LTM!$J$249:$J$255,[14]LTM!$J$260:$J$267,[14]LTM!$J$271:$J$275,[14]LTM!$J$278:$J$295,[14]LTM!$J$299,[14]LTM!$J$306:$J$312,[14]LTM!$J$401,[14]LTM!$J$406,[14]LTM!$J$409:$J$416,[14]LTM!$J$418:$J$420,[14]LTM!$J$423</definedName>
    <definedName name="hn.MultByFXRatesBot5" hidden="1">[14]LTM!$L$237:$L$243,[14]LTM!$L$247,[14]LTM!$L$249:$L$255,[14]LTM!$L$260:$L$267,[14]LTM!$L$271:$L$275,[14]LTM!$L$278:$L$295,[14]LTM!$L$299,[14]LTM!$L$306:$L$312,[14]LTM!$L$398:$L$399,[14]LTM!$L$409:$L$413,[14]LTM!$L$423:$L$424</definedName>
    <definedName name="hn.MultByFXRatesBot6" hidden="1">[14]LTM!$M$237:$M$243,[14]LTM!$M$247,[14]LTM!$M$249:$M$255,[14]LTM!$M$260:$M$267,[14]LTM!$M$271:$M$275,[14]LTM!$M$278:$M$295,[14]LTM!$M$299,[14]LTM!$M$306:$M$312,[14]LTM!$M$398:$M$399,[14]LTM!$M$409:$M$413,[14]LTM!$M$423:$M$424</definedName>
    <definedName name="hn.MultByFXRatesBot7" hidden="1">[14]LTM!$N$237:$N$243,[14]LTM!$N$247,[14]LTM!$N$249:$N$255,[14]LTM!$N$260:$N$267,[14]LTM!$N$271:$N$275,[14]LTM!$N$278:$N$295,[14]LTM!$N$299,[14]LTM!$N$306:$N$312,[14]LTM!$N$398:$N$399,[14]LTM!$N$409:$N$413,[14]LTM!$N$423:$N$424</definedName>
    <definedName name="hn.MultByFXRatesTop1" hidden="1">[14]LTM!$G$22,[14]LTM!$G$24:$G$25,[14]LTM!$G$29:$G$30,[14]LTM!$G$34:$G$36,[14]LTM!$G$41,[14]LTM!$G$45:$G$46,[14]LTM!$G$51:$G$70,[14]LTM!$G$73,[14]LTM!$G$75:$G$79,[14]LTM!$G$86:$G$87,[14]LTM!$G$93:$G$98,[14]LTM!$G$121</definedName>
    <definedName name="hn.MultByFXRatesTop2" hidden="1">[14]LTM!$H$22,[14]LTM!$H$24:$H$25,[14]LTM!$H$29:$H$30,[14]LTM!$H$34:$H$36,[14]LTM!$H$41,[14]LTM!$H$45:$H$46,[14]LTM!$H$51:$H$70,[14]LTM!$H$73,[14]LTM!$H$75:$H$79,[14]LTM!$H$86:$H$87,[14]LTM!$H$93:$H$98,[14]LTM!$H$121,[14]LTM!$H$151:$H$152,[14]LTM!$H$175:$H$192,[14]LTM!$H$196:$H$197</definedName>
    <definedName name="hn.MultByFXRatesTop3" hidden="1">[14]LTM!$I$22,[14]LTM!$I$24:$I$25,[14]LTM!$I$29:$I$30,[14]LTM!$I$34:$I$36,[14]LTM!$I$41,[14]LTM!$I$45:$I$46,[14]LTM!$I$51:$I$70,[14]LTM!$I$73,[14]LTM!$I$75:$I$79,[14]LTM!$I$86:$I$87,[14]LTM!$I$93:$I$98,[14]LTM!$I$121,[14]LTM!$I$151:$I$152,[14]LTM!$I$175:$I$192,[14]LTM!$I$196:$I$197</definedName>
    <definedName name="hn.MultByFXRatesTop4" hidden="1">[14]LTM!$J$22,[14]LTM!$J$24:$J$25,[14]LTM!$J$29:$J$30,[14]LTM!$J$34:$J$36,[14]LTM!$J$41,[14]LTM!$J$45:$J$46,[14]LTM!$J$51:$J$70,[14]LTM!$J$73,[14]LTM!$J$75:$J$79,[14]LTM!$J$86:$J$87,[14]LTM!$J$93:$J$98,[14]LTM!$J$121,[14]LTM!$J$151:$J$152,[14]LTM!$J$175:$J$192,[14]LTM!$J$196:$J$197</definedName>
    <definedName name="hn.MultByFXRatesTop5" hidden="1">[14]LTM!$L$22,[14]LTM!$L$24:$L$25,[14]LTM!$L$29:$L$30,[14]LTM!$L$34:$L$36,[14]LTM!$L$41,[14]LTM!$L$45:$L$46,[14]LTM!$L$51:$L$70,[14]LTM!$L$73,[14]LTM!$L$75:$L$79,[14]LTM!$L$86:$L$87,[14]LTM!$L$93:$L$98,[14]LTM!$L$121</definedName>
    <definedName name="hn.MultByFXRatesTop6" hidden="1">[14]LTM!$M$22,[14]LTM!$M$24:$M$25,[14]LTM!$M$29:$M$30,[14]LTM!$M$34:$M$36,[14]LTM!$M$41,[14]LTM!$M$45:$M$46,[14]LTM!$M$51:$M$70,[14]LTM!$M$73,[14]LTM!$M$75:$M$79,[14]LTM!$M$86:$M$87,[14]LTM!$M$93:$M$98,[14]LTM!$M$121,[14]LTM!$M$151:$M$152,[14]LTM!$M$175:$M$192,[14]LTM!$M$196:$M$197</definedName>
    <definedName name="hn.MultByFXRatesTop7" hidden="1">[14]LTM!$N$22,[14]LTM!$N$24:$N$25,[14]LTM!$N$29:$N$30,[14]LTM!$N$34:$N$36,[14]LTM!$N$41,[14]LTM!$N$45:$N$46,[14]LTM!$N$51:$N$70,[14]LTM!$N$73,[14]LTM!$N$75:$N$79,[14]LTM!$N$86:$N$87,[14]LTM!$N$93:$N$98,[14]LTM!$N$121,[14]LTM!$N$151:$N$152,[14]LTM!$N$175:$N$192,[14]LTM!$N$196:$N$197</definedName>
    <definedName name="hn.NoUpload" hidden="1">0</definedName>
    <definedName name="hn.RolledForward" hidden="1">FALSE</definedName>
    <definedName name="hn.YearLabel" hidden="1">#REF!</definedName>
    <definedName name="hola" hidden="1">{#N/A,#N/A,FALSE,"CA";#N/A,#N/A,FALSE,"CN";#N/A,#N/A,FALSE,"Inv";#N/A,#N/A,FALSE,"Inv Acc";"Miguel_balance",#N/A,FALSE,"Bal";#N/A,#N/A,FALSE,"Plantilla";#N/A,#N/A,FALSE,"CA (2)";#N/A,#N/A,FALSE,"CN (2)"}</definedName>
    <definedName name="HTML_CodePage" hidden="1">1252</definedName>
    <definedName name="HTML_Control" localSheetId="6" hidden="1">{"'Sheet1'!$A$1:$H$145"}</definedName>
    <definedName name="HTML_Control" hidden="1">{"'Boletín Diario 060198'!$B$4:$S$65","'Boletín Diario 060198'!$B$4:$S$65"}</definedName>
    <definedName name="HTML_Description" hidden="1">""</definedName>
    <definedName name="HTML_Email" hidden="1">""</definedName>
    <definedName name="HTML_Header" localSheetId="6" hidden="1">"Country Risk Premiums"</definedName>
    <definedName name="HTML_Header" hidden="1">"Boletín Diario 060198"</definedName>
    <definedName name="HTML_LastUpdate" localSheetId="6" hidden="1">"2/19/99"</definedName>
    <definedName name="HTML_LastUpdate" hidden="1">"5/01/98"</definedName>
    <definedName name="HTML_LineAfter" hidden="1">TRUE</definedName>
    <definedName name="HTML_LineBefore" hidden="1">TRUE</definedName>
    <definedName name="HTML_Name" localSheetId="6" hidden="1">"Aswath Damodaran"</definedName>
    <definedName name="HTML_Name" hidden="1">"AAA"</definedName>
    <definedName name="HTML_OBDlg2" hidden="1">TRUE</definedName>
    <definedName name="HTML_OBDlg4" hidden="1">TRUE</definedName>
    <definedName name="HTML_OS" localSheetId="6" hidden="1">1</definedName>
    <definedName name="HTML_OS" hidden="1">0</definedName>
    <definedName name="HTML_PathFile" hidden="1">"C:\Trabajo\HTML.htm"</definedName>
    <definedName name="HTML_PathFileMac" hidden="1">"Macintosh HD:HomePageStuff:New_Home_Page:datafile:ctryprem.html"</definedName>
    <definedName name="HTML_Title" localSheetId="6" hidden="1">"Country Risk Premiums"</definedName>
    <definedName name="HTML_Title" hidden="1">"Centro de Gestión de la Energía"</definedName>
    <definedName name="hwr" hidden="1">{#N/A,#N/A,FALSE,"CA";#N/A,#N/A,FALSE,"CN";#N/A,#N/A,FALSE,"Inv";#N/A,#N/A,FALSE,"Inv Acc";"Miguel_balance",#N/A,FALSE,"Bal";#N/A,#N/A,FALSE,"Plantilla";#N/A,#N/A,FALSE,"CA (2)";#N/A,#N/A,FALSE,"CN (2)"}</definedName>
    <definedName name="IJFLUYF" hidden="1">#REF!</definedName>
    <definedName name="Img_ML_1s1r9i6q" hidden="1">"IMG_13"</definedName>
    <definedName name="Img_ML_3c7g1a7g" hidden="1">"IMG_10"</definedName>
    <definedName name="Img_ML_4u3z1k5l" hidden="1">"IMG_10"</definedName>
    <definedName name="Img_ML_9k9z1u3w" hidden="1">"IMG_10"</definedName>
    <definedName name="INTERCO" hidden="1">{"Pèrdues i Guanys analític.Català",#N/A,FALSE,"Català";"Pèrdues i G. analític.castellà",#N/A,FALSE,"Castellà"}</definedName>
    <definedName name="INTERCODIEZ" hidden="1">{"Pèrdues i Guanys analític.Català",#N/A,FALSE,"Català";"Pèrdues i G. analític.castellà",#N/A,FALSE,"Castellà"}</definedName>
    <definedName name="Inversiones" hidden="1">{#N/A,#N/A,FALSE,"Venta"}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"c2108"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REPAIR" hidden="1">"c2087"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TD" hidden="1">800000</definedName>
    <definedName name="IQ_NAMES_REVISION_DATE_" hidden="1">"02/19/2017 11:05:59"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YTDMONTH" hidden="1">130000</definedName>
    <definedName name="IQ_Z_SCORE" hidden="1">"c1339"</definedName>
    <definedName name="iQShowHideColumns" hidden="1">"iQShowAnnual"</definedName>
    <definedName name="IRPJ98" hidden="1">{#N/A,#N/A,FALSE,"IR E CS 1997";#N/A,#N/A,FALSE,"PR ND";#N/A,#N/A,FALSE,"8191";#N/A,#N/A,FALSE,"8383";#N/A,#N/A,FALSE,"MP 1024";#N/A,#N/A,FALSE,"AD_EX_97";#N/A,#N/A,FALSE,"BD 97"}</definedName>
    <definedName name="IsColHidden" hidden="1">FALSE</definedName>
    <definedName name="IsLTMColHidden" hidden="1">FALSE</definedName>
    <definedName name="j" hidden="1">{#N/A,#N/A,FALSE,"CA";#N/A,#N/A,FALSE,"CN";#N/A,#N/A,FALSE,"Inv";#N/A,#N/A,FALSE,"Inv Acc";"Miguel_balance",#N/A,FALSE,"Bal";#N/A,#N/A,FALSE,"Plantilla";#N/A,#N/A,FALSE,"CA (2)";#N/A,#N/A,FALSE,"CN (2)"}</definedName>
    <definedName name="JJJY" hidden="1">{#N/A,#N/A,FALSE,"Aging Summary";#N/A,#N/A,FALSE,"Ratio Analysis";#N/A,#N/A,FALSE,"Test 120 Day Accts";#N/A,#N/A,FALSE,"Tickmarks"}</definedName>
    <definedName name="JKHZDG" hidden="1">[18]XREF!#REF!</definedName>
    <definedName name="JKJ" hidden="1">{#N/A,#N/A,FALSE,"Aging Summary";#N/A,#N/A,FALSE,"Ratio Analysis";#N/A,#N/A,FALSE,"Test 120 Day Accts";#N/A,#N/A,FALSE,"Tickmarks"}</definedName>
    <definedName name="k" hidden="1">[19]Lead!A1</definedName>
    <definedName name="KGZFKJSZKJGD" hidden="1">1</definedName>
    <definedName name="KHFSLFHGA" hidden="1">#REF!</definedName>
    <definedName name="KHSKFASKLF" hidden="1">[18]XREF!#REF!</definedName>
    <definedName name="KJFDGLS" hidden="1">#REF!</definedName>
    <definedName name="kjh" hidden="1">{"IMD AUTOPISTAS",#N/A,FALSE,"IMD 00-01 e incrs por autop.";"CURVAS IMD CONCESION",#N/A,FALSE,"IMD 00-01 e incrs por autop.";"TAM",#N/A,FALSE,"Crecimiento IMD 99-01 mes-acum";"IMD ASETA",#N/A,FALSE,"IMD ASETA- crecs. mens-acums.";"INGRESOS",#N/A,FALSE,"GRÁFICO"}</definedName>
    <definedName name="KKFGSDKJGFLKS" hidden="1">#REF!</definedName>
    <definedName name="kl" hidden="1">#REF!</definedName>
    <definedName name="KLKZDLKSGF" hidden="1">#REF!</definedName>
    <definedName name="KSFKASKF" hidden="1">#REF!</definedName>
    <definedName name="KU" hidden="1">{#N/A,#N/A,FALSE,"Aging Summary";#N/A,#N/A,FALSE,"Ratio Analysis";#N/A,#N/A,FALSE,"Test 120 Day Accts";#N/A,#N/A,FALSE,"Tickmarks"}</definedName>
    <definedName name="KUKR" hidden="1">{#N/A,#N/A,FALSE,"Aging Summary";#N/A,#N/A,FALSE,"Ratio Analysis";#N/A,#N/A,FALSE,"Test 120 Day Accts";#N/A,#N/A,FALSE,"Tickmarks"}</definedName>
    <definedName name="l" hidden="1">{"IS",#N/A,FALSE,"IS";"RPTIS",#N/A,FALSE,"RPTIS";"STATS",#N/A,FALSE,"STATS";"CELL",#N/A,FALSE,"CELL";"BS",#N/A,FALSE,"BS"}</definedName>
    <definedName name="LGE" hidden="1">{#N/A,#N/A,FALSE,"IR E CS 1997";#N/A,#N/A,FALSE,"PR ND";#N/A,#N/A,FALSE,"8191";#N/A,#N/A,FALSE,"8383";#N/A,#N/A,FALSE,"MP 1024";#N/A,#N/A,FALSE,"AD_EX_97";#N/A,#N/A,FALSE,"BD 97"}</definedName>
    <definedName name="LK" hidden="1">'[17]Aplic. Finac. - 30.09.02'!$N$1:$N$65536</definedName>
    <definedName name="LKTE" hidden="1">[20]XREF!$A$4:$IV$4</definedName>
    <definedName name="ll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LP" hidden="1">#REF!</definedName>
    <definedName name="m" hidden="1">{#N/A,#N/A,FALSE,"CA";#N/A,#N/A,FALSE,"CN";#N/A,#N/A,FALSE,"Inv";#N/A,#N/A,FALSE,"Inv Acc";"Miguel_balance",#N/A,FALSE,"Bal";#N/A,#N/A,FALSE,"Plantilla";#N/A,#N/A,FALSE,"CA (2)";#N/A,#N/A,FALSE,"CN (2)"}</definedName>
    <definedName name="M_PlaceofPath" hidden="1">"G:\SECTORS\Household\HOUSEHOL\WILKE\GILLETTE\GENERAL\G_VDF.xls"</definedName>
    <definedName name="MATT" hidden="1">{#N/A,#N/A,TRUE,"Main Issues";#N/A,#N/A,TRUE,"Income statement ($)"}</definedName>
    <definedName name="MATT_2" hidden="1">{#N/A,#N/A,TRUE,"Main Issues";#N/A,#N/A,TRUE,"Income statement ($)"}</definedName>
    <definedName name="mcm" hidden="1">{"Pèrdues i Guanys analític.Català",#N/A,FALSE,"Català";"Pèrdues i G. analític.castellà",#N/A,FALSE,"Castellà"}</definedName>
    <definedName name="MEWarning" hidden="1">1</definedName>
    <definedName name="n" hidden="1">{"v1",#N/A,FALSE,"financial information";"v2",#N/A,FALSE,"financial information";"v3",#N/A,FALSE,"financial information";"v4",#N/A,FALSE,"financial information";"v5",#N/A,FALSE,"financial information"}</definedName>
    <definedName name="ñ" hidden="1">{#N/A,#N/A,FALSE,"CA";#N/A,#N/A,FALSE,"CN";#N/A,#N/A,FALSE,"Inv";#N/A,#N/A,FALSE,"Inv Acc";"Miguel_balance",#N/A,FALSE,"Bal";#N/A,#N/A,FALSE,"Plantilla";#N/A,#N/A,FALSE,"CA (2)";#N/A,#N/A,FALSE,"CN (2)"}</definedName>
    <definedName name="nada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NameUnknownDelete" hidden="1">{"Pèrdues i Guanys analític.Català",#N/A,FALSE,"Català";"Pèrdues i G. analític.castellà",#N/A,FALSE,"Castellà"}</definedName>
    <definedName name="NB" hidden="1">#REF!</definedName>
    <definedName name="NEW" hidden="1">{#N/A,#N/A,FALSE,"Aging Summary";#N/A,#N/A,FALSE,"Ratio Analysis";#N/A,#N/A,FALSE,"Test 120 Day Accts";#N/A,#N/A,FALSE,"Tickmarks"}</definedName>
    <definedName name="newbel" hidden="1">{"IS",#N/A,FALSE,"IS";"RPTIS",#N/A,FALSE,"RPTIS";"STATS",#N/A,FALSE,"STATS";"CELL",#N/A,FALSE,"CELL";"BS",#N/A,FALSE,"BS"}</definedName>
    <definedName name="NumofGrpAccts" hidden="1">2</definedName>
    <definedName name="nvnvnvnv" hidden="1">{#N/A,#N/A,FALSE,"Aging Summary";#N/A,#N/A,FALSE,"Ratio Analysis";#N/A,#N/A,FALSE,"Test 120 Day Accts";#N/A,#N/A,FALSE,"Tickmarks"}</definedName>
    <definedName name="oli" hidden="1">{#N/A,#N/A,FALSE,"CA";#N/A,#N/A,FALSE,"CN";#N/A,#N/A,FALSE,"Inv";#N/A,#N/A,FALSE,"Inv Acc";"Miguel_balance",#N/A,FALSE,"Bal";#N/A,#N/A,FALSE,"Plantilla";#N/A,#N/A,FALSE,"CA (2)";#N/A,#N/A,FALSE,"CN (2)"}</definedName>
    <definedName name="oo" hidden="1">#REF!</definedName>
    <definedName name="Otroa" hidden="1">{"IMD AUTOPISTAS",#N/A,FALSE,"IMD 00-01 e incrs por autop.";"CURVAS IMD CONCESION",#N/A,FALSE,"IMD 00-01 e incrs por autop.";"TAM",#N/A,FALSE,"Crecimiento IMD 99-01 mes-acum";"IMD ASETA",#N/A,FALSE,"IMD ASETA- crecs. mens-acums.";"INGRESOS",#N/A,FALSE,"GRÁFICO"}</definedName>
    <definedName name="Otros" hidden="1">{"Pèrdues i Guanys analític.Català",#N/A,FALSE,"Català";"Pèrdues i G. analític.castellà",#N/A,FALSE,"Castellà"}</definedName>
    <definedName name="p" hidden="1">{#N/A,#N/A,FALSE,"Venta"}</definedName>
    <definedName name="parametro" hidden="1">{#N/A,#N/A,FALSE,"IR E CS 1997";#N/A,#N/A,FALSE,"PR ND";#N/A,#N/A,FALSE,"8191";#N/A,#N/A,FALSE,"8383";#N/A,#N/A,FALSE,"MP 1024";#N/A,#N/A,FALSE,"AD_EX_97";#N/A,#N/A,FALSE,"BD 97"}</definedName>
    <definedName name="paranetro" hidden="1">{#N/A,#N/A,TRUE,"BD 97";#N/A,#N/A,TRUE,"IR E CS 1997";#N/A,#N/A,TRUE,"CONTINGÊNCIAS";#N/A,#N/A,TRUE,"AD_EX_97";#N/A,#N/A,TRUE,"PR ND";#N/A,#N/A,TRUE,"8191";#N/A,#N/A,TRUE,"8383";#N/A,#N/A,TRUE,"MP 1024"}</definedName>
    <definedName name="Parte1a." hidden="1">{"PARTE1",#N/A,FALSE,"Plan1"}</definedName>
    <definedName name="Parte2" hidden="1">{"PARTE1",#N/A,FALSE,"Plan1"}</definedName>
    <definedName name="PARTE3" hidden="1">{"PARTE1",#N/A,FALSE,"Plan1"}</definedName>
    <definedName name="Pending" hidden="1">#REF!</definedName>
    <definedName name="Personal" hidden="1">{"Pèrdues i Guanys analític.Català",#N/A,FALSE,"Català";"Pèrdues i G. analític.castellà",#N/A,FALSE,"Castellà"}</definedName>
    <definedName name="pilar" hidden="1">{#N/A,#N/A,FALSE,"CA";#N/A,#N/A,FALSE,"CN";#N/A,#N/A,FALSE,"Inv";#N/A,#N/A,FALSE,"Inv Acc";"Miguel_balance",#N/A,FALSE,"Bal";#N/A,#N/A,FALSE,"Plantilla";#N/A,#N/A,FALSE,"CA (2)";#N/A,#N/A,FALSE,"CN (2)"}</definedName>
    <definedName name="PO" hidden="1">4</definedName>
    <definedName name="pp" hidden="1">#REF!</definedName>
    <definedName name="pppp" hidden="1">{#N/A,#N/A,FALSE,"trafmes PROPOSTA";#N/A,#N/A,FALSE,"trafacum PROPOSTA";#N/A,#N/A,FALSE,"grafimd";#N/A,#N/A,FALSE,"grafimdmes";#N/A,#N/A,FALSE,"grafimdperiodo";#N/A,#N/A,FALSE,"dtamgrafic (1)";#N/A,#N/A,FALSE,"dtamgrafic (2)";#N/A,#N/A,FALSE,"ingmes";#N/A,#N/A,FALSE,"ingacum";#N/A,#N/A,FALSE,"asetapantalla"}</definedName>
    <definedName name="_xlnm.Print_Area" localSheetId="11">DCF!$A$1:$M$42,DCF!$O$44:$U$51</definedName>
    <definedName name="_xlnm.Print_Area" localSheetId="9">WACC!$A$1:$W$63</definedName>
    <definedName name="PrintBuyer" hidden="1">{#N/A,"DR",FALSE,"increm pf";#N/A,"MAMSI",FALSE,"increm pf";#N/A,"MAXI",FALSE,"increm pf";#N/A,"PCAM",FALSE,"increm pf";#N/A,"PHSV",FALSE,"increm pf";#N/A,"SIE",FALSE,"increm pf"}</definedName>
    <definedName name="pwoefù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pwoefu_2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QA" hidden="1">#REF!</definedName>
    <definedName name="qq" hidden="1">{"Pèrdues i Guanys analític.Català",#N/A,FALSE,"Català";"Pèrdues i G. analític.castellà",#N/A,FALSE,"Castellà"}</definedName>
    <definedName name="qs" hidden="1">{#N/A,#N/A,TRUE,"BD 97";#N/A,#N/A,TRUE,"IR E CS 1997";#N/A,#N/A,TRUE,"CONTINGÊNCIAS";#N/A,#N/A,TRUE,"AD_EX_97";#N/A,#N/A,TRUE,"PR ND";#N/A,#N/A,TRUE,"8191";#N/A,#N/A,TRUE,"8383";#N/A,#N/A,TRUE,"MP 1024"}</definedName>
    <definedName name="r.CashFlow" hidden="1">#REF!</definedName>
    <definedName name="r.Leverage" hidden="1">#REF!</definedName>
    <definedName name="r.Liquidity" hidden="1">#REF!</definedName>
    <definedName name="r.Market" hidden="1">#REF!</definedName>
    <definedName name="r.Profitability" hidden="1">#REF!</definedName>
    <definedName name="r.Summary" hidden="1">#REF!</definedName>
    <definedName name="RHTHNT" hidden="1">[21]XREF!#REF!</definedName>
    <definedName name="RowLevel" hidden="1">1</definedName>
    <definedName name="rr" hidden="1">#REF!</definedName>
    <definedName name="rrhh_..2010" hidden="1">{"Pèrdues i Guanys analític.Català",#N/A,FALSE,"Català";"Pèrdues i G. analític.castellà",#N/A,FALSE,"Castellà"}</definedName>
    <definedName name="rrr" hidden="1">"AS2DocumentBrowse"</definedName>
    <definedName name="Rwvu.CE_BF_AG." hidden="1">#REF!</definedName>
    <definedName name="Rwvu.CE_BF_MGD." hidden="1">#REF!</definedName>
    <definedName name="Rwvu.CE_BF_UTILE." hidden="1">#REF!</definedName>
    <definedName name="Rwvu.FASE1_BUDGET." hidden="1">#REF!,#REF!</definedName>
    <definedName name="Rwvu.FASE1_REVBUDGET." hidden="1">#REF!,#REF!</definedName>
    <definedName name="Rwvu.FASE2_BUDGET." hidden="1">#REF!,#REF!</definedName>
    <definedName name="Rwvu.FASE2_REVBUDGET." hidden="1">#REF!,#REF!</definedName>
    <definedName name="Rwvu.FASE3_BUDGET." hidden="1">#REF!,#REF!</definedName>
    <definedName name="Rwvu.FASE3_REVBUDGET." hidden="1">#REF!,#REF!</definedName>
    <definedName name="Rwvu.FASE4_BUDGET." hidden="1">#REF!,#REF!</definedName>
    <definedName name="Rwvu.FASE4_REVBUDGET." hidden="1">#REF!,#REF!</definedName>
    <definedName name="Rwvu.FASI_RIEPILOGO_BUDGET." hidden="1">#REF!,#REF!</definedName>
    <definedName name="Rwvu.FASI_RIEPILOGO_REVBUDGET." hidden="1">#REF!,#REF!</definedName>
    <definedName name="Rwvu.IMPOSTE_BF." hidden="1">#REF!</definedName>
    <definedName name="Rwvu.RACC_IMP." hidden="1">#REF!</definedName>
    <definedName name="Rwvu.REV_DIV." hidden="1">#REF!</definedName>
    <definedName name="ryujyu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saa" hidden="1">{#N/A,#N/A,FALSE,"CA";#N/A,#N/A,FALSE,"CN";#N/A,#N/A,FALSE,"Inv";#N/A,#N/A,FALSE,"Inv Acc";"Miguel_balance",#N/A,FALSE,"Bal";#N/A,#N/A,FALSE,"Plantilla";#N/A,#N/A,FALSE,"CA (2)";#N/A,#N/A,FALSE,"CN (2)"}</definedName>
    <definedName name="sacwe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SAPBEXdnldView" hidden="1">"2RFPGMR7PPPZ89XTIOBIT0RQK"</definedName>
    <definedName name="SAPBEXhrIndnt" hidden="1">1</definedName>
    <definedName name="SAPBEXrevision" hidden="1">1</definedName>
    <definedName name="SAPBEXsysID" hidden="1">"BWP"</definedName>
    <definedName name="SAPBEXwbID" hidden="1">"4YGER01BHBG18H90L7U8DE5QV"</definedName>
    <definedName name="scen_change" hidden="1">#REF!</definedName>
    <definedName name="scen_result" hidden="1">#REF!</definedName>
    <definedName name="sd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sencount" hidden="1">1</definedName>
    <definedName name="serveis" hidden="1">{#N/A,#N/A,FALSE,"CA";#N/A,#N/A,FALSE,"CN";#N/A,#N/A,FALSE,"Inv";#N/A,#N/A,FALSE,"Inv Acc";"Miguel_balance",#N/A,FALSE,"Bal";#N/A,#N/A,FALSE,"Plantilla";#N/A,#N/A,FALSE,"CA (2)";#N/A,#N/A,FALSE,"CN (2)"}</definedName>
    <definedName name="sew" hidden="1">[2]CMI!#REF!</definedName>
    <definedName name="SGAREHHUJ" hidden="1">#REF!</definedName>
    <definedName name="sogsafra" hidden="1">[22]ICATU!#REF!</definedName>
    <definedName name="solver_adj" hidden="1">#REF!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hs2" hidden="1">#REF!</definedName>
    <definedName name="solver_lhs3" hidden="1">#REF!</definedName>
    <definedName name="solver_lin" hidden="1">0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rel1" hidden="1">4</definedName>
    <definedName name="solver_rel2" hidden="1">1</definedName>
    <definedName name="solver_rel3" hidden="1">3</definedName>
    <definedName name="solver_rhs1" localSheetId="0" hidden="1">[23]!Integer</definedName>
    <definedName name="solver_rhs1" localSheetId="8" hidden="1">[23]!Integer</definedName>
    <definedName name="solver_rhs1" hidden="1">[23]!Integer</definedName>
    <definedName name="solver_rhs2" hidden="1">1</definedName>
    <definedName name="solver_rhs3" hidden="1">0</definedName>
    <definedName name="solver_scl" hidden="1">0</definedName>
    <definedName name="solver_sho" hidden="1">0</definedName>
    <definedName name="solver_tim" hidden="1">100</definedName>
    <definedName name="solver_tmp" hidden="1">0</definedName>
    <definedName name="solver_tol" hidden="1">0.05</definedName>
    <definedName name="solver_typ" hidden="1">2</definedName>
    <definedName name="solver_val" hidden="1">0</definedName>
    <definedName name="SPO" hidden="1">'[17]Aplic. Finac. - 30.09.02'!$D$46</definedName>
    <definedName name="SS_2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SSPP" hidden="1">{#N/A,#N/A,FALSE,"CA";#N/A,#N/A,FALSE,"CN";#N/A,#N/A,FALSE,"Inv";#N/A,#N/A,FALSE,"Inv Acc";"Miguel_balance",#N/A,FALSE,"Bal";#N/A,#N/A,FALSE,"Plantilla";#N/A,#N/A,FALSE,"CA (2)";#N/A,#N/A,FALSE,"CN (2)"}</definedName>
    <definedName name="sspp_bis" hidden="1">{#N/A,#N/A,FALSE,"CA";#N/A,#N/A,FALSE,"CN";#N/A,#N/A,FALSE,"Inv";#N/A,#N/A,FALSE,"Inv Acc";"Miguel_balance",#N/A,FALSE,"Bal";#N/A,#N/A,FALSE,"Plantilla";#N/A,#N/A,FALSE,"CA (2)";#N/A,#N/A,FALSE,"CN (2)"}</definedName>
    <definedName name="sspp2" hidden="1">{#N/A,#N/A,FALSE,"CA";#N/A,#N/A,FALSE,"CN";#N/A,#N/A,FALSE,"Inv";#N/A,#N/A,FALSE,"Inv Acc";"Miguel_balance",#N/A,FALSE,"Bal";#N/A,#N/A,FALSE,"Plantilla";#N/A,#N/A,FALSE,"CA (2)";#N/A,#N/A,FALSE,"CN (2)"}</definedName>
    <definedName name="sspp3" hidden="1">{#N/A,#N/A,FALSE,"CA";#N/A,#N/A,FALSE,"CN";#N/A,#N/A,FALSE,"Inv";#N/A,#N/A,FALSE,"Inv Acc";"Miguel_balance",#N/A,FALSE,"Bal";#N/A,#N/A,FALSE,"Plantilla";#N/A,#N/A,FALSE,"CA (2)";#N/A,#N/A,FALSE,"CN (2)"}</definedName>
    <definedName name="SSPPkk" hidden="1">{#N/A,#N/A,FALSE,"CA";#N/A,#N/A,FALSE,"CN";#N/A,#N/A,FALSE,"Inv";#N/A,#N/A,FALSE,"Inv Acc";"Miguel_balance",#N/A,FALSE,"Bal";#N/A,#N/A,FALSE,"Plantilla";#N/A,#N/A,FALSE,"CA (2)";#N/A,#N/A,FALSE,"CN (2)"}</definedName>
    <definedName name="sss" hidden="1">{#N/A,#N/A,FALSE,"CA";#N/A,#N/A,FALSE,"CN";#N/A,#N/A,FALSE,"Inv";#N/A,#N/A,FALSE,"Inv Acc";"Miguel_balance",#N/A,FALSE,"Bal";#N/A,#N/A,FALSE,"Plantilla";#N/A,#N/A,FALSE,"CA (2)";#N/A,#N/A,FALSE,"CN (2)"}</definedName>
    <definedName name="sssss" hidden="1">{"PARTE1",#N/A,FALSE,"Plan1"}</definedName>
    <definedName name="SSSSSSSSS" hidden="1">{"PARTE1",#N/A,FALSE,"Plan1"}</definedName>
    <definedName name="sstttttt" hidden="1">#REF!</definedName>
    <definedName name="Summary" hidden="1">#REF!</definedName>
    <definedName name="sw" hidden="1">{#N/A,#N/A,FALSE,"Aging Summary";#N/A,#N/A,FALSE,"Ratio Analysis";#N/A,#N/A,FALSE,"Test 120 Day Accts";#N/A,#N/A,FALSE,"Tickmarks"}</definedName>
    <definedName name="Swvu.ACC." hidden="1">#REF!</definedName>
    <definedName name="Swvu.AFAC." hidden="1">#REF!</definedName>
    <definedName name="Swvu.CE_BF_AG." hidden="1">#REF!</definedName>
    <definedName name="Swvu.CE_BF_MGD." hidden="1">#REF!</definedName>
    <definedName name="Swvu.CE_BF_RICLASS." hidden="1">#REF!</definedName>
    <definedName name="Swvu.ELIMLUCRO." hidden="1">#REF!</definedName>
    <definedName name="Swvu.ESTOQUES." hidden="1">#REF!</definedName>
    <definedName name="Swvu.Extracommissioni." hidden="1">#REF!</definedName>
    <definedName name="Swvu.Fabio." hidden="1">#REF!</definedName>
    <definedName name="Swvu.FASE1_BUDGET." hidden="1">#REF!</definedName>
    <definedName name="Swvu.FASE1_PREC." hidden="1">#REF!</definedName>
    <definedName name="Swvu.FASE1_REVBUDGET." hidden="1">#REF!</definedName>
    <definedName name="Swvu.FASE2_BUDGET." hidden="1">#REF!</definedName>
    <definedName name="Swvu.FASE2_PREC." hidden="1">#REF!</definedName>
    <definedName name="Swvu.FASE2_REVBUDGET." hidden="1">#REF!</definedName>
    <definedName name="Swvu.FASE3_BUDGET." hidden="1">#REF!</definedName>
    <definedName name="Swvu.FASE3_PREC." hidden="1">#REF!</definedName>
    <definedName name="Swvu.FASE3_REVBUDGET." hidden="1">#REF!</definedName>
    <definedName name="Swvu.FASE4_BUDGET." hidden="1">#REF!</definedName>
    <definedName name="Swvu.FASE4_PREC." hidden="1">#REF!</definedName>
    <definedName name="Swvu.FASE4_REVBUDGET." hidden="1">#REF!</definedName>
    <definedName name="Swvu.FASI_RIEPILOGO_BUDGET." hidden="1">#REF!</definedName>
    <definedName name="Swvu.FASI_RIEPILOGO_PREC." hidden="1">#REF!</definedName>
    <definedName name="Swvu.FASI_RIEPILOGO_REVBUDGET." hidden="1">#REF!</definedName>
    <definedName name="Swvu.IMPOSTE_BF." hidden="1">#REF!</definedName>
    <definedName name="Swvu.inputs._.raw._.data." hidden="1">[5]Input!#REF!</definedName>
    <definedName name="Swvu.LPERDAS." hidden="1">#REF!</definedName>
    <definedName name="Swvu.PREC_CE_BF_AREE_GEST." hidden="1">#REF!</definedName>
    <definedName name="Swvu.PREC_CE_BF_MGD." hidden="1">#REF!</definedName>
    <definedName name="Swvu.PREC_CE_BF_UTILE." hidden="1">#REF!</definedName>
    <definedName name="Swvu.RACC_IMP." hidden="1">#REF!</definedName>
    <definedName name="Swvu.RES432." hidden="1">#REF!</definedName>
    <definedName name="Swvu.REV_DIV." hidden="1">#REF!</definedName>
    <definedName name="Swvu.RIEPILOGOFASI_BUDGET." hidden="1">#REF!</definedName>
    <definedName name="Swvu.Servizi_bancari." hidden="1">#REF!</definedName>
    <definedName name="Swvu.Servizi_finanziari." hidden="1">#REF!</definedName>
    <definedName name="Swvu.summary1." hidden="1">[6]Comps!$A$1:$AA$49</definedName>
    <definedName name="Swvu.summary2." hidden="1">[6]Comps!$A$147:$AA$192</definedName>
    <definedName name="Swvu.summary3." hidden="1">[6]Comps!$A$103:$AA$146</definedName>
    <definedName name="Swvu.VERLUCRO." hidden="1">#REF!</definedName>
    <definedName name="SWW" hidden="1">{#N/A,#N/A,FALSE,"Aging Summary";#N/A,#N/A,FALSE,"Ratio Analysis";#N/A,#N/A,FALSE,"Test 120 Day Accts";#N/A,#N/A,FALSE,"Tickmarks"}</definedName>
    <definedName name="synthese" hidden="1">{"tbl1",#N/A,FALSE,"regul";"tbl2",#N/A,FALSE,"regul"}</definedName>
    <definedName name="tabta" hidden="1">{#N/A,#N/A,FALSE,"Aging Summary";#N/A,#N/A,FALSE,"Ratio Analysis";#N/A,#N/A,FALSE,"Test 120 Day Accts";#N/A,#N/A,FALSE,"Tickmarks"}</definedName>
    <definedName name="TBdbName" hidden="1">"88D5BF544BE111D2B8C5006097494125.mdb"</definedName>
    <definedName name="tedi" hidden="1">{"print 1",#N/A,FALSE,"PrimeCo PCS";"print 2",#N/A,FALSE,"PrimeCo PCS";"valuation",#N/A,FALSE,"PrimeCo PCS"}</definedName>
    <definedName name="telefonia" hidden="1">{#N/A,#N/A,FALSE,"CA";#N/A,#N/A,FALSE,"CN";#N/A,#N/A,FALSE,"Inv";#N/A,#N/A,FALSE,"Inv Acc";"Miguel_balance",#N/A,FALSE,"Bal";#N/A,#N/A,FALSE,"Plantilla";#N/A,#N/A,FALSE,"CA (2)";#N/A,#N/A,FALSE,"CN (2)"}</definedName>
    <definedName name="telefonia_bis" hidden="1">{#N/A,#N/A,FALSE,"CA";#N/A,#N/A,FALSE,"CN";#N/A,#N/A,FALSE,"Inv";#N/A,#N/A,FALSE,"Inv Acc";"Miguel_balance",#N/A,FALSE,"Bal";#N/A,#N/A,FALSE,"Plantilla";#N/A,#N/A,FALSE,"CA (2)";#N/A,#N/A,FALSE,"CN (2)"}</definedName>
    <definedName name="TextRefCopyRangeCount" hidden="1">69</definedName>
    <definedName name="Tigr_Exhibit0aaa4493_eca3_40d1_a6e6_3e497fb1da9c" hidden="1">#REF!</definedName>
    <definedName name="Tigr_Exhibit18734a90_93de_4a48_96f1_a7b49ee81fc3" hidden="1">#REF!</definedName>
    <definedName name="Tigr_Exhibit1c0631d0_13bd_46a7_b2b9_f89a1e6de905" hidden="1">#REF!</definedName>
    <definedName name="Tigr_Exhibit1e0c1ac4_1228_4260_82a2_347fcf93555a" hidden="1">#REF!</definedName>
    <definedName name="Tigr_Exhibit2336cf4f_2bf0_4a8c_99f8_9beeedd9245a" hidden="1">'[24]Consensus + guidance'!#REF!</definedName>
    <definedName name="Tigr_Exhibit350318bb_7812_4c72_9891_41f729d5e95b" hidden="1">#REF!</definedName>
    <definedName name="Tigr_Exhibit55fe299d_fdad_495e_95eb_d00757071417" hidden="1">#REF!</definedName>
    <definedName name="Tigr_Exhibit596a975f_6a0e_47b5_bccc_4c8087da55c6" hidden="1">'[24]Consensus + guidance'!#REF!</definedName>
    <definedName name="Tigr_Exhibit5a0dfa92_8a32_4bd9_b6ff_4f3297386104" hidden="1">#REF!</definedName>
    <definedName name="Tigr_Exhibit6bc5ec73_9137_433e_b3c2_a37c7f818cfd" hidden="1">#REF!</definedName>
    <definedName name="Tigr_Exhibit8186e84e_54a2_4c15_93af_b636b9c95612" hidden="1">'[24]Consensus + guidance'!#REF!</definedName>
    <definedName name="Tigr_Exhibit87deb6c2_ce68_44b3_bef0_c766ff962367" hidden="1">#REF!</definedName>
    <definedName name="Tigr_Exhibit980edf5b_7858_4a5e_a96e_ee922b295d1b" hidden="1">#REF!</definedName>
    <definedName name="Tigr_Exhibit9ef56d6b_355a_4022_80f7_53bdcf669ed6" hidden="1">#REF!</definedName>
    <definedName name="Tigr_Exhibita22da426_afc5_46f1_8504_c7106f5b888d" hidden="1">#REF!</definedName>
    <definedName name="Tigr_Exhibita477c875_3d82_46ef_9f72_586e0717a4f7" hidden="1">'[24]Consensus + guidance'!#REF!</definedName>
    <definedName name="Tigr_Exhibitaa6aa0b8_195d_4c8a_a7c7_2b96aa1cc9c4" hidden="1">#REF!</definedName>
    <definedName name="Tigr_Exhibitabd283f8_eebc_41a5_9931_53702372db35" hidden="1">#REF!</definedName>
    <definedName name="Tigr_Exhibitb55768c3_32ad_47d1_a750_83b8111d3086" hidden="1">#REF!</definedName>
    <definedName name="Tigr_Exhibitb5765758_d7e4_43aa_b09b_7cf5a88fbf77" hidden="1">#REF!</definedName>
    <definedName name="Tigr_Exhibitcb80a8b0_107e_43eb_8c6f_286424a45fa0" hidden="1">'[24]Consensus + guidance'!#REF!</definedName>
    <definedName name="Tigr_Exhibite087e757_da20_4281_baea_80b78ca00656" hidden="1">#REF!</definedName>
    <definedName name="Tigr_Exhibite1150ab0_cfe7_4f29_9341_00f6b00e07d3" hidden="1">#REF!</definedName>
    <definedName name="Tigr_Exhibitfb2f29f9_1ccc_406d_8de6_cc7c14faa075" hidden="1">#REF!</definedName>
    <definedName name="Tigr_Exhibitff904933_299f_40d8_b501_4535c806b697" hidden="1">#REF!</definedName>
    <definedName name="TOM" hidden="1">{#N/A,#N/A,TRUE,"Main Issues";#N/A,#N/A,TRUE,"Income statement ($)"}</definedName>
    <definedName name="TOM_2" hidden="1">{#N/A,#N/A,TRUE,"Main Issues";#N/A,#N/A,TRUE,"Income statement ($)"}</definedName>
    <definedName name="TOTAL_IN" hidden="1">{"Informes",#N/A,FALSE,"CA";"Informes",#N/A,FALSE,"CN";"Informes",#N/A,FALSE,"INVERSIONES";"Informes",#N/A,FALSE,"CN Oficial";"Informes",#N/A,FALSE,"CA Oficial";"Informes",#N/A,FALSE,"Res Datos Areas"}</definedName>
    <definedName name="TOTAL_INFORMES" hidden="1">{"Informes",#N/A,FALSE,"CA";"Informes",#N/A,FALSE,"CN";"Informes",#N/A,FALSE,"INVERSIONES";"Informes",#N/A,FALSE,"CN Oficial";"Informes",#N/A,FALSE,"CA Oficial";"Informes",#N/A,FALSE,"Res Datos Areas"}</definedName>
    <definedName name="TP" hidden="1">#REF!</definedName>
    <definedName name="TR\" hidden="1">{#N/A,#N/A,FALSE,"Aging Summary";#N/A,#N/A,FALSE,"Ratio Analysis";#N/A,#N/A,FALSE,"Test 120 Day Accts";#N/A,#N/A,FALSE,"Tickmarks"}</definedName>
    <definedName name="tt" hidden="1">#REF!</definedName>
    <definedName name="tukui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ty" hidden="1">#REF!</definedName>
    <definedName name="TYUJ" hidden="1">#REF!</definedName>
    <definedName name="UK" hidden="1">{"PARTE1",#N/A,FALSE,"Plan1"}</definedName>
    <definedName name="uu" hidden="1">#REF!</definedName>
    <definedName name="v" hidden="1">{"IS",#N/A,FALSE,"IS";"RPTIS",#N/A,FALSE,"RPTIS";"STATS",#N/A,FALSE,"STATS";"CELL",#N/A,FALSE,"CELL";"BS",#N/A,FALSE,"BS"}</definedName>
    <definedName name="vds" hidden="1">{"Pèrdues i Guanys analític.Català",#N/A,FALSE,"Català";"Pèrdues i G. analític.castellà",#N/A,FALSE,"Castellà"}</definedName>
    <definedName name="VERLUCRO" hidden="1">{FALSE,FALSE,-1.25,-15.5,484.5,278.25,FALSE,FALSE,TRUE,FALSE,0,1,#N/A,1106,#N/A,12.4059405940594,23.2666666666667,1,FALSE,FALSE,3,TRUE,1,FALSE,100,"Swvu.VERLUCRO.","ACwvu.VERLUCRO.",#N/A,FALSE,FALSE,0,0,0,0,1,"","",TRUE,FALSE,FALSE,FALSE,1,95,#N/A,#N/A,FALSE,FALSE,FALSE,FALSE,FALSE,FALSE,FALSE,1,65532,65532,FALSE,FALSE,TRUE,TRUE,TRUE}</definedName>
    <definedName name="VFVV" hidden="1">{#N/A,#N/A,FALSE,"Aging Summary";#N/A,#N/A,FALSE,"Ratio Analysis";#N/A,#N/A,FALSE,"Test 120 Day Accts";#N/A,#N/A,FALSE,"Tickmarks"}</definedName>
    <definedName name="VGT" hidden="1">{#N/A,#N/A,FALSE,"Aging Summary";#N/A,#N/A,FALSE,"Ratio Analysis";#N/A,#N/A,FALSE,"Test 120 Day Accts";#N/A,#N/A,FALSE,"Tickmarks"}</definedName>
    <definedName name="VGTS" hidden="1">{#N/A,#N/A,FALSE,"Aging Summary";#N/A,#N/A,FALSE,"Ratio Analysis";#N/A,#N/A,FALSE,"Test 120 Day Accts";#N/A,#N/A,FALSE,"Tickmarks"}</definedName>
    <definedName name="w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wcom" hidden="1">{"IS",#N/A,FALSE,"IS";"RPTIS",#N/A,FALSE,"RPTIS";"STATS",#N/A,FALSE,"STATS";"BS",#N/A,FALSE,"BS"}</definedName>
    <definedName name="wedfwe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we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d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EHAERHTUY7J" hidden="1">#REF!</definedName>
    <definedName name="wrn" hidden="1">{"cap_structure",#N/A,FALSE,"Graph-Mkt Cap";"price",#N/A,FALSE,"Graph-Price";"ebit",#N/A,FALSE,"Graph-EBITDA";"ebitda",#N/A,FALSE,"Graph-EBITDA"}</definedName>
    <definedName name="wrn.AG_riepilogo." hidden="1">{"AG_Rete",#N/A,FALSE,"Area Rete";"AG_intergruppo",#N/A,FALSE,"Area Intergruppo";"AG_filiali",#N/A,FALSE,"Area Filiali";"AG_finanza",#N/A,FALSE,"Area Finanza";"AG_struttura",#N/A,FALSE,"Area Struttura"}</definedName>
    <definedName name="wrn.Aging._.and._.Trend._.Analysis." hidden="1">{#N/A,#N/A,FALSE,"Aging Summary";#N/A,#N/A,FALSE,"Ratio Analysis";#N/A,#N/A,FALSE,"Test 120 Day Accts";#N/A,#N/A,FALSE,"Tickmarks"}</definedName>
    <definedName name="wrn.AIJS._.Print._.Out." hidden="1">{"Assumptions",#N/A,FALSE,"Assumptions";"Revenues",#N/A,FALSE,"Revenues";"Expenses",#N/A,FALSE,"Expenses";"Construction",#N/A,FALSE,"Construction Costs";"Income Statement",#N/A,FALSE,"Income Statement";"Depreciation",#N/A,FALSE,"Depreciation";"Cash Flow",#N/A,FALSE,"Cash Flow";"Balance Sheet",#N/A,FALSE,"Balance Sheet";"Debt Pro Forma",#N/A,FALSE,"Debt Pro Forma";"Sources &amp; Uses",#N/A,FALSE,"Sources &amp; Uses";"Debt S&amp;U",#N/A,FALSE,"Debt S&amp;U";"Debt Pro Forma 3",#N/A,FALSE,"Debt Pro Forma 3";"Debt Pro Forma 2",#N/A,FALSE,"Debt Pro Forma 2"}</definedName>
    <definedName name="wrn.Alex." hidden="1">{#N/A,#N/A,FALSE,"TradeSumm";#N/A,#N/A,FALSE,"StatsSumm"}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ppendix.1" hidden="1">{#N/A,#N/A,TRUE,"Lines";#N/A,#N/A,TRUE,"Stations";#N/A,#N/A,TRUE,"Cap. Expenses";#N/A,#N/A,TRUE,"Land";#N/A,#N/A,TRUE,"Cen Proces Sys";#N/A,#N/A,TRUE,"telecom";#N/A,#N/A,TRUE,"Other"}</definedName>
    <definedName name="wrn.BEL." hidden="1">{"IS",#N/A,FALSE,"IS";"RPTIS",#N/A,FALSE,"RPTIS";"STATS",#N/A,FALSE,"STATS";"CELL",#N/A,FALSE,"CELL";"BS",#N/A,FALSE,"BS"}</definedName>
    <definedName name="wrn.CASO._.BASE." hidden="1">{"SCENARIOS",#N/A,FALSE,"Resumen de escenario";"INFORHIPOT",#N/A,FALSE,"hipotesis";"INFORA8",#N/A,FALSE,"A-8";"INFORSS",#N/A,FALSE,"SSUR";"SCENARIOS",#N/A,FALSE,"consolidado"}</definedName>
    <definedName name="wrn.COMPLETA." hidden="1">{"IMD AUTOPISTAS",#N/A,FALSE,"IMD 00-01 e incrs por autop.";"CURVAS IMD CONCESION",#N/A,FALSE,"IMD 00-01 e incrs por autop.";"TAM",#N/A,FALSE,"Crecimiento IMD 99-01 mes-acum";"IMD ASETA",#N/A,FALSE,"IMD ASETA- crecs. mens-acums.";"INGRESOS",#N/A,FALSE,"GRÁFICO"}</definedName>
    <definedName name="wrn.CONSELL." hidden="1">{#N/A,#N/A,FALSE,"trafmes PROPOSTA";#N/A,#N/A,FALSE,"trafacum PROPOSTA";#N/A,#N/A,FALSE,"grafimd";#N/A,#N/A,FALSE,"grafimdmes";#N/A,#N/A,FALSE,"grafimdperiodo";#N/A,#N/A,FALSE,"dtamgrafic (1)";#N/A,#N/A,FALSE,"dtamgrafic (2)";#N/A,#N/A,FALSE,"ingmes";#N/A,#N/A,FALSE,"ingacum";#N/A,#N/A,FALSE,"asetapantalla"}</definedName>
    <definedName name="wrn.Danilo." hidden="1">{#N/A,#N/A,TRUE,"Main Issues";#N/A,#N/A,TRUE,"Income statement ($)"}</definedName>
    <definedName name="wrn.Danilo._2" hidden="1">{#N/A,#N/A,TRUE,"Main Issues";#N/A,#N/A,TRUE,"Income statement ($)"}</definedName>
    <definedName name="wrn.database." hidden="1">{"subs",#N/A,FALSE,"database ";"proportional",#N/A,FALSE,"database "}</definedName>
    <definedName name="wrn.Employee._.Efficiency." hidden="1">{"Employee Efficiency",#N/A,FALSE,"Benchmarking"}</definedName>
    <definedName name="wrn.enyém." hidden="1">{#N/A,#N/A,FALSE,"content";#N/A,#N/A,FALSE,"summary";#N/A,#N/A,FALSE,"historicBS";#N/A,#N/A,FALSE,"historicIS";#N/A,#N/A,FALSE,"historicCF";#N/A,#N/A,FALSE,"ratios";#N/A,#N/A,FALSE,"ForecastIS";#N/A,#N/A,FALSE,"DCF-WACC";#N/A,#N/A,FALSE,"DCF-CAPM";#N/A,#N/A,FALSE,"debt";#N/A,#N/A,FALSE,"depreciation";#N/A,#N/A,FALSE,"wacc";"view_a",#N/A,FALSE,"GLC";"view_b",#N/A,FALSE,"GLC";"view_c",#N/A,FALSE,"GLC";"view_d",#N/A,FALSE,"GLC";"view_e",#N/A,FALSE,"GLC";#N/A,#N/A,FALSE,"riskfree";#N/A,#N/A,FALSE,"glcapproach";#N/A,#N/A,FALSE,"control";#N/A,#N/A,FALSE,"marketibility";#N/A,#N/A,FALSE,"rev";#N/A,#N/A,FALSE,"customers";#N/A,#N/A,FALSE,"suppliers";#N/A,#N/A,FALSE,"own.str.";"view_a",#N/A,FALSE,"season";"view_b",#N/A,FALSE,"season"}</definedName>
    <definedName name="wrn.Esquema._.de._.Convenio." hidden="1">{#N/A,#N/A,TRUE,"Tapa 1";#N/A,#N/A,TRUE,"Tapa 2"}</definedName>
    <definedName name="wrn.EXPEDIENT." hidden="1">{#N/A,#N/A,FALSE,"TARIFAS";#N/A,#N/A,FALSE,"INCREMENTOS";#N/A,#N/A,FALSE,"LONGITUDES";#N/A,#N/A,FALSE,"LONG_A17";#N/A,#N/A,FALSE,"CALCULOS";"Bonificacions",#N/A,FALSE,"CALCULOS (2)";"Montgat-Mataró",#N/A,FALSE,"PEAJES";"Mataró-Palafolls",#N/A,FALSE,"PEAJES";"Rec.Mataró-Palafolls",#N/A,FALSE,"PEAJES";#N/A,#N/A,FALSE,"PEATGES_A17"}</definedName>
    <definedName name="wrn.FASIVALUTA_PREC." hidden="1">{"FASE1_PREC",#N/A,FALSE;"FASE2_PREC",#N/A,FALSE;"FASE3_PREC",#N/A,FALSE;"FASE4_PREC",#N/A,FALSE;"RIEPILOGOFASI_PREC",#N/A,FALSE}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._.TenneT.1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Gioia." hidden="1">{#N/A,#N/A,FALSE,"Dettaglio x società";#N/A,#N/A,FALSE,"Dettaglio SPI 2002";#N/A,#N/A,FALSE,"Dettaglio SPI";#N/A,#N/A,FALSE,"Dettaglio W";#N/A,#N/A,FALSE,"Comparto SPI 2002";#N/A,#N/A,FALSE,"Comparto SPI";#N/A,#N/A,FALSE,"Comparto W";#N/A,#N/A,FALSE,"Comm x comparto";#N/A,#N/A,FALSE,"Comm x class"}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PWC.1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Cost._.TenneT.1" hidden="1">{#N/A,#N/A,TRUE,"Cover His T";#N/A,#N/A,TRUE,"P&amp;L";#N/A,#N/A,TRUE,"BS";#N/A,#N/A,TRUE,"Depreciation";#N/A,#N/A,TRUE,"GRAPHS";#N/A,#N/A,TRUE,"DCF EBITDA Multiple";#N/A,#N/A,TRUE,"DCF Perpetual Growth"}</definedName>
    <definedName name="wrn.Hyg._.Acq." hidden="1">{#N/A,#N/A,FALSE,"main";#N/A,#N/A,FALSE,"100% Cash";#N/A,#N/A,FALSE,"100% Stock"}</definedName>
    <definedName name="wrn.INDICADORES." hidden="1">{"PARTE1",#N/A,FALSE,"Plan1"}</definedName>
    <definedName name="wrn.INFORME." hidden="1">{#N/A,#N/A,FALSE,"TOTAL COMP";#N/A,#N/A,FALSE,"COMP BP";#N/A,#N/A,FALSE,"EMPRESA";#N/A,#N/A,FALSE,"RESIDENCIAL";#N/A,#N/A,FALSE,"AMENA SA";#N/A,#N/A,FALSE,"INV BP"}</definedName>
    <definedName name="wrn.Informe._.RLI.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wrn.INFORME1." hidden="1">{#N/A,#N/A,FALSE,"Principal"}</definedName>
    <definedName name="wrn.Informes." hidden="1">{#N/A,#N/A,FALSE,"CN Oficial Resumida";#N/A,#N/A,FALSE,"CN Margenes Resumida";#N/A,#N/A,FALSE,"CA Margenes Resumida";#N/A,#N/A,FALSE,"MARGEN BRUTO";#N/A,#N/A,FALSE,"CN Oficial";#N/A,#N/A,FALSE,"INVERSIONES BIEN";#N/A,#N/A,FALSE,"INVERSIONES Resumidas";#N/A,#N/A,FALSE,"EOAF (Auna)";#N/A,#N/A,FALSE,"BAL";#N/A,#N/A,FALSE,"Datos Areas";#N/A,#N/A,FALSE,"PLANTILLA";#N/A,#N/A,FALSE,"Detalle clientes";#N/A,#N/A,FALSE,"Detalle Ingresos Trafico"}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troduction.1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Line._.Efficiency." hidden="1">{"Line Efficiency",#N/A,FALSE,"Benchmarking"}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ay._.21.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ENSILE." hidden="1">{#N/A,#N/A,TRUE,"covmen";#N/A,#N/A,TRUE,"ECORID";#N/A,#N/A,TRUE,"ECOTRA";#N/A,#N/A,TRUE,"ECOTOT";#N/A,#N/A,TRUE,"FATSOC";#N/A,#N/A,TRUE,"FATDIV";#N/A,#N/A,TRUE,"FATGEO";#N/A,#N/A,TRUE,"ORDINI";#N/A,#N/A,TRUE,"TESORI";#N/A,#N/A,TRUE,"RENDFIN"}</definedName>
    <definedName name="wrn.Modello.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rn.Modello._2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rn.MODELO." hidden="1">{"BALANCE",#N/A,FALSE,"OUTPUT";"PRESUPUESTO",#N/A,FALSE,"OUTPUT";"CUENTA",#N/A,FALSE,"OUTPUT";"HIPOTESIS",#N/A,FALSE,"MARGEN";"MARGEN",#N/A,FALSE,"MARGEN";"GASTOS",#N/A,FALSE,"MARGEN";"COSTE",#N/A,FALSE,"AMORTIZACIONES";"MOVIMIENTO",#N/A,FALSE,"AMORTIZACIONES";"AMORTIZACION",#N/A,FALSE,"AMORTIZACIONES";"INMATERIAL",#N/A,FALSE,"AMORTIZACIONES";"IMPUESTO",#N/A,FALSE,"TAX";"DISTRIBUCION",#N/A,FALSE,"TAX";"ESCENARIO",#N/A,FALSE,"ESCENARIOS"}</definedName>
    <definedName name="wrn.Parque." hidden="1">{#N/A,#N/A,FALSE,"Resultados";#N/A,#N/A,FALSE,"PyG";#N/A,#N/A,FALSE,"Config. Parque";#N/A,#N/A,FALSE,"Sup. Productiva";#N/A,#N/A,FALSE,"inversiones";#N/A,#N/A,FALSE,"Amortizaciones";#N/A,#N/A,FALSE,"Detall.Naves";#N/A,#N/A,FALSE,"Precios";#N/A,#N/A,FALSE,"Sup. NO productiva";#N/A,#N/A,FALSE,"Ocupación"}</definedName>
    <definedName name="wrn.Pèrdues._.i._.G.._.analític." hidden="1">{"Pèrdues i Guanys analític.Català",#N/A,FALSE,"Català";"Pèrdues i G. analític.castellà",#N/A,FALSE,"Castellà"}</definedName>
    <definedName name="wrn.PIANO." hidden="1">{#N/A,#N/A,TRUE,"INPUT";#N/A,#N/A,TRUE,"ECO97";#N/A,#N/A,TRUE,"eco98-99";#N/A,#N/A,TRUE,"SP";#N/A,#N/A,TRUE,"FIN";#N/A,#N/A,TRUE,"SP_COMM";#N/A,#N/A,TRUE,"RECPAY";#N/A,#N/A,TRUE,"FIXASS";#N/A,#N/A,TRUE,"TFR";#N/A,#N/A,TRUE,"TAX";#N/A,#N/A,TRUE,"FINANZ";#N/A,#N/A,TRUE,"PATNET";#N/A,#N/A,TRUE,"LEAS";#N/A,#N/A,TRUE,"AMMLEAS"}</definedName>
    <definedName name="wrn.Precio._.Venta." hidden="1">{#N/A,#N/A,FALSE,"Venta"}</definedName>
    <definedName name="wrn.Presentacion.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wrn.PrimeCo." hidden="1">{"print 1",#N/A,FALSE,"PrimeCo PCS";"print 2",#N/A,FALSE,"PrimeCo PCS";"valuation",#N/A,FALSE,"PrimeCo PCS"}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Main_All.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wrn.Print_Main_All._2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." hidden="1">{"v1",#N/A,FALSE,"financial information";"v2",#N/A,FALSE,"financial information";"v3",#N/A,FALSE,"financial information";"v4",#N/A,FALSE,"financial information";"v5",#N/A,FALSE,"financial information"}</definedName>
    <definedName name="wrn.print._.graphs." hidden="1">{"cap_structure",#N/A,FALSE,"Graph-Mkt Cap";"price",#N/A,FALSE,"Graph-Price";"ebit",#N/A,FALSE,"Graph-EBITDA";"ebitda",#N/A,FALSE,"Graph-EBITDA"}</definedName>
    <definedName name="wrn.print._.pages." hidden="1">{#N/A,#N/A,FALSE,"Spain MKT";#N/A,#N/A,FALSE,"Assumptions";#N/A,#N/A,FALSE,"Adve";#N/A,#N/A,FALSE,"E-Commerce";#N/A,#N/A,FALSE,"Opex";#N/A,#N/A,FALSE,"P&amp;L";#N/A,#N/A,FALSE,"FCF &amp; DCF"}</definedName>
    <definedName name="wrn.print._.raw._.data._.entry." hidden="1">{"inputs raw data",#N/A,TRUE,"INPUT"}</definedName>
    <definedName name="wrn.print._.summary._.sheets." hidden="1">{"summary1",#N/A,TRUE,"Comps";"summary2",#N/A,TRUE,"Comps";"summary3",#N/A,TRUE,"Comps"}</definedName>
    <definedName name="wrn.Projeccions." hidden="1">{#N/A,#N/A,FALSE,"ACESA"}</definedName>
    <definedName name="wrn.PROVIR97." hidden="1">{#N/A,#N/A,FALSE,"IR E CS 1997";#N/A,#N/A,FALSE,"PR ND";#N/A,#N/A,FALSE,"8191";#N/A,#N/A,FALSE,"8383";#N/A,#N/A,FALSE,"MP 1024";#N/A,#N/A,FALSE,"AD_EX_97";#N/A,#N/A,FALSE,"BD 97"}</definedName>
    <definedName name="wrn.REL_IR_97." hidden="1">{#N/A,#N/A,TRUE,"BD 97";#N/A,#N/A,TRUE,"IR E CS 1997";#N/A,#N/A,TRUE,"CONTINGÊNCIAS";#N/A,#N/A,TRUE,"AD_EX_97";#N/A,#N/A,TRUE,"PR ND";#N/A,#N/A,TRUE,"8191";#N/A,#N/A,TRUE,"8383";#N/A,#N/A,TRUE,"MP 1024"}</definedName>
    <definedName name="wrn.REP_BDG_R." hidden="1">{#N/A,#N/A,TRUE,"INPUT";#N/A,#N/A,TRUE,"vend_rid";#N/A,#N/A,TRUE,"vend_tra";#N/A,#N/A,TRUE,"ordinato";#N/A,#N/A,TRUE,"costi_rid";#N/A,#N/A,TRUE,"costi_tra";#N/A,#N/A,TRUE,"dipendenti";#N/A,#N/A,TRUE,"costo_pers";#N/A,#N/A,TRUE,"inv_98";#N/A,#N/A,TRUE,"ECO_COMP";#N/A,#N/A,TRUE,"anal_gen";#N/A,#N/A,TRUE,"dett_inv";#N/A,#N/A,TRUE,"cover";#N/A,#N/A,TRUE,"indice_R"}</definedName>
    <definedName name="wrn.rep_bdg." hidden="1">{#N/A,#N/A,TRUE,"INPUT";#N/A,#N/A,TRUE,"ECO_COMP";#N/A,#N/A,TRUE,"BDG_98";#N/A,#N/A,TRUE,"ordinato";#N/A,#N/A,TRUE,"vend_rid";#N/A,#N/A,TRUE,"vend_tra";#N/A,#N/A,TRUE,"costi_rid";#N/A,#N/A,TRUE,"costi_tra";#N/A,#N/A,TRUE,"dipendenti";#N/A,#N/A,TRUE,"costo_pers";#N/A,#N/A,TRUE,"inv_98";#N/A,#N/A,TRUE,"dett_inv";#N/A,#N/A,TRUE,"spese_gen";#N/A,#N/A,TRUE,"cover";#N/A,#N/A,TRUE,"indic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lacement._.Cost.1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{"a",#N/A,FALSE,"Fact Sheet";"a",#N/A,FALSE,"DCFEVA";"a",#N/A,FALSE,"Statements";"a",#N/A,FALSE,"Quarterly";"a",#N/A,FALSE,"Q Grid";"a",#N/A,FALSE,"Stockval";"a",#N/A,FALSE,"DDM"}</definedName>
    <definedName name="wrn.SCA._.Acq.." hidden="1">{#N/A,#N/A,FALSE,"main";#N/A,#N/A,FALSE,"Pooling";#N/A,#N/A,FALSE,"Purchase"}</definedName>
    <definedName name="wrn.SCA._.AcqDisv." hidden="1">{#N/A,#N/A,FALSE,"main";#N/A,#N/A,FALSE,"Purchase"}</definedName>
    <definedName name="wrn.SUDDIVISIONE._.UTILI." hidden="1">{#N/A,#N/A,TRUE,"UTIFAC";#N/A,#N/A,TRUE,"UTIESP";#N/A,#N/A,TRUE,"UTIFRA";#N/A,#N/A,TRUE,"UTIGBR";#N/A,#N/A,TRUE,"UTIGER";#N/A,#N/A,TRUE,"UTIGRE";#N/A,#N/A,TRUE,"UTISWE";#N/A,#N/A,TRUE,"UTIAUS";#N/A,#N/A,TRUE,"UTISAF";#N/A,#N/A,TRUE,"UTICAN"}</definedName>
    <definedName name="wrn.suibud." hidden="1">{"tbl1",#N/A,FALSE,"regul";"tbl2",#N/A,FALSE,"regul"}</definedName>
    <definedName name="wrn.suivi." hidden="1">{"moy",#N/A,FALSE,"CAMBRAI";"paie",#N/A,FALSE,"CAMBRAI"}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vole_supporto." hidden="1">{"Cop_tav_supp",#N/A,FALSE,"Copertine";"pag1e2_s",#N/A,FALSE,"Indici";"pag3_6_s",#N/A,FALSE,"P.F.";"pag7e8_s",#N/A,FALSE,"Fondi";"pag9_s",#N/A,FALSE,"Fondi";"pag10_12_s",#N/A,FALSE,"Commissioni rete";"pag13e14_s",#N/A,FALSE,"Titoli";"pag15_s",#N/A,FALSE,"C.C. e P.E.";"pag16_20_s",#N/A,FALSE,"C.E_BF";"pag21_s",#N/A,FALSE,"C.E_BF";"pag22_s",#N/A,FALSE,"C.E_BF"}</definedName>
    <definedName name="wrn.testo." hidden="1">{"Cop_testo",#N/A,FALSE,"Copertine";"testo_pag1_4",#N/A,FALSE,"Testo";"pag5",#N/A,FALSE,"P.F.";"pag6.7",#N/A,FALSE,"Ipotesi generali";"testo_pag8_9",#N/A,FALSE,"Testo";"pag10",#N/A,FALSE,"Flussi e stock";"testo_pag_11",#N/A,FALSE,"Testo";"pag12.14",#N/A,FALSE,"Fondi";"testo_pag_15",#N/A,FALSE,"Testo";"pag16_17",#N/A,FALSE,"Fondi";"pag18",#N/A,FALSE,"Fondi";"testo_pag_19",#N/A,FALSE,"Testo";"pag20",#N/A,FALSE,"Commissioni rete";"testo_pag_21",#N/A,FALSE,"Testo";"pag22",#N/A,FALSE,"NVV";"testo_pag_23",#N/A,FALSE,"Testo";"pag24",#N/A,FALSE,"Costi operativi";"testo_pag_25",#N/A,FALSE,"Testo";"pag26",#N/A,FALSE,"C.E_BF";"pag27",#N/A,FALSE,"C.E_BF";"testo_pag_28_29",#N/A,FALSE,"Testo";"pag30_36",#N/A,FALSE,"C.E_Soc_prod";"testo_pag37_42",#N/A,FALSE,"Testo"}</definedName>
    <definedName name="wrn.Todo.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wrn.Total._.Informes." hidden="1">{#N/A,#N/A,FALSE,"CA";#N/A,#N/A,FALSE,"CN";#N/A,#N/A,FALSE,"Inv";#N/A,#N/A,FALSE,"Inv Acc";"Miguel_balance",#N/A,FALSE,"Bal";#N/A,#N/A,FALSE,"Plantilla";#N/A,#N/A,FALSE,"CA (2)";#N/A,#N/A,FALSE,"CN (2)"}</definedName>
    <definedName name="wrn.totsuivi." hidden="1">{"TOTMOY",#N/A,FALSE,"TOTFDP";"TOTPAIE",#N/A,FALSE,"TOTFDP"}</definedName>
    <definedName name="wrn.TRIMESTRALE." hidden="1">{#N/A,#N/A,TRUE,"covtri";#N/A,#N/A,TRUE,"indtri";#N/A,#N/A,TRUE,"ECORID";#N/A,#N/A,TRUE,"ECOTRA";#N/A,#N/A,TRUE,"ECOTOT";#N/A,#N/A,TRUE,"FATSOC";#N/A,#N/A,TRUE,"FATDIV";#N/A,#N/A,TRUE,"FATGEO";#N/A,#N/A,TRUE,"ORDINI";#N/A,#N/A,TRUE,"SITPAT";#N/A,#N/A,TRUE,"RENDFIN";#N/A,#N/A,TRUE,"TESORI";#N/A,#N/A,TRUE,"PERSONE"}</definedName>
    <definedName name="wrn.USW." hidden="1">{"IS",#N/A,FALSE,"IS";"RPTIS",#N/A,FALSE,"RPTIS";"STATS",#N/A,FALSE,"STATS";"BS",#N/A,FALSE,"BS"}</definedName>
    <definedName name="wrn.UTILI._.SPAGNA." hidden="1">{#N/A,#N/A,TRUE,"UTIESP"}</definedName>
    <definedName name="wrn.UTILI._.SUD._.AFRICA." hidden="1">{#N/A,#N/A,TRUE,"UTISAF"}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Committee.1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wag." hidden="1">{"inc.ann",#N/A,FALSE,"WAG";"inc.quart",#N/A,FALSE,"WAG"}</definedName>
    <definedName name="WS" hidden="1">{#N/A,#N/A,FALSE,"IR E CS 1997";#N/A,#N/A,FALSE,"PR ND";#N/A,#N/A,FALSE,"8191";#N/A,#N/A,FALSE,"8383";#N/A,#N/A,FALSE,"MP 1024";#N/A,#N/A,FALSE,"AD_EX_97";#N/A,#N/A,FALSE,"BD 97"}</definedName>
    <definedName name="wvu.ACC." hidden="1">{TRUE,TRUE,-1.25,-15.5,484.5,278.25,FALSE,FALSE,TRUE,FALSE,0,1,#N/A,452,#N/A,5.92592592592593,22.5714285714286,1,FALSE,FALSE,3,TRUE,1,FALSE,100,"Swvu.ACC.","ACwvu.ACC.",#N/A,FALSE,FALSE,0,0,0,0,2,"","",FALSE,FALSE,FALSE,FALSE,1,90,#N/A,#N/A,"=R1C1:R650C11",FALSE,#N/A,#N/A,FALSE,FALSE,FALSE,1,65532,65532,FALSE,FALSE,TRUE,TRUE,TRUE}</definedName>
    <definedName name="wvu.AFAC." hidden="1">{TRUE,TRUE,-1.25,-15.5,484.5,278.25,FALSE,FALSE,TRUE,FALSE,0,1,#N/A,551,#N/A,5.92592592592593,22.5714285714286,1,FALSE,FALSE,3,TRUE,1,FALSE,100,"Swvu.AFAC.","ACwvu.AFAC.",#N/A,FALSE,FALSE,0,0,0,0,2,"","",FALSE,FALSE,FALSE,FALSE,1,90,#N/A,#N/A,"=R1C1:R650C11",FALSE,#N/A,#N/A,FALSE,FALSE,FALSE,1,65532,65532,FALSE,FALSE,TRUE,TRUE,TRUE}</definedName>
    <definedName name="wvu.CE_BF_AG." hidden="1">{TRUE,TRUE,-1.25,-15.5,484.5,276.75,FALSE,FALSE,TRUE,TRUE,0,1,#N/A,55,#N/A,6.54430379746835,17.0952380952381,1,FALSE,FALSE,3,TRUE,1,FALSE,100,"Swvu.CE_BF_AG.","ACwvu.CE_BF_AG.",1,FALSE,FALSE,0.196850393700787,0.196850393700787,0.78740157480315,0.196850393700787,2,"","",TRUE,TRUE,FALSE,FALSE,1,#N/A,1,1,"=R2C2:R66C22",FALSE,"Rwvu.CE_BF_AG.","Cwvu.CE_BF_AG.",FALSE,FALSE,FALSE,9,65532,65532,FALSE,FALSE,TRUE,TRUE,TRUE}</definedName>
    <definedName name="wvu.CE_BF_MGD." hidden="1">{TRUE,TRUE,-1.25,-15.5,484.5,276.75,FALSE,FALSE,TRUE,TRUE,0,1,#N/A,62,#N/A,6.54430379746835,15.7272727272727,1,FALSE,FALSE,3,TRUE,1,FALSE,100,"Swvu.CE_BF_MGD.","ACwvu.CE_BF_MGD.",1,FALSE,FALSE,0.196850393700787,0.196850393700787,0.78740157480315,0.196850393700787,2,"","",TRUE,TRUE,FALSE,FALSE,1,#N/A,1,1,"=R70C2:R132C22",FALSE,"Rwvu.CE_BF_MGD.","Cwvu.CE_BF_MGD.",FALSE,FALSE,FALSE,9,65532,65532,FALSE,FALSE,TRUE,TRUE,TRUE}</definedName>
    <definedName name="wvu.CE_BF_RICLASS." hidden="1">{TRUE,TRUE,-1.25,-15.5,484.5,253.5,FALSE,FALSE,TRUE,TRUE,0,2,#N/A,5,#N/A,10.5454545454545,21.4615384615385,1,FALSE,FALSE,3,TRUE,1,FALSE,75,"Swvu.CE_BF_RICLASS.","ACwvu.CE_BF_RICLASS.",#N/A,FALSE,FALSE,0.78740157480315,0.78740157480315,0.6,0.66,2,"","&amp;LPianificazione&amp;R&amp;D",TRUE,FALSE,FALSE,FALSE,1,#N/A,1,1,"=R5C2:R62C16",FALSE,#N/A,#N/A,FALSE,FALSE,FALSE,9,65532,300,FALSE,FALSE,TRUE,TRUE,TRUE}</definedName>
    <definedName name="wvu.CE_BF_UTILE." hidden="1">{TRUE,TRUE,-1.25,-15.5,484.5,276.75,FALSE,FALSE,TRUE,TRUE,0,1,#N/A,69,#N/A,6.74683544303798,14.4285714285714,1,FALSE,FALSE,3,TRUE,1,FALSE,100,"Swvu.CE_BF_UTILE.","ACwvu.CE_BF_UTILE.",1,FALSE,FALSE,0.196850393700787,0.196850393700787,0.78740157480315,0.196850393700787,2,"","",TRUE,FALSE,FALSE,FALSE,1,53,#N/A,#N/A,"=R134C2:R187C22","=R70:R71","Rwvu.CE_BF_UTILE.","Cwvu.CE_BF_UTILE.",FALSE,FALSE,TRUE,9,65532,65532,FALSE,FALSE,TRUE,TRUE,TRUE}</definedName>
    <definedName name="wvu.daily._.update._.global._.sheet." hidden="1">{TRUE,TRUE,-1.25,-15.5,456.75,276.75,FALSE,FALSE,TRUE,TRUE,0,1,2,1,21,1,4,4,TRUE,TRUE,3,TRUE,1,TRUE,100,"Swvu.daily._.update._.global._.sheet.","ACwvu.daily._.update._.global._.sheet.",#N/A,FALSE,FALSE,0.393700787401575,0.393700787401575,0.984251968503937,0.984251968503937,1,"&amp;CUTILITIES : KEY DATA
&amp;A&amp;R&amp;D","&amp;LNB : Lyonnaise, Viag estimates based upon TED&amp;CPage &amp;P&amp;REuropean Yields are Gross",TRUE,FALSE,FALSE,FALSE,1,#N/A,1,1,FALSE,FALSE,#N/A,#N/A,FALSE,FALSE,FALSE,9,65532,65532,FALSE,FALSE,TRUE,TRUE,TRUE}</definedName>
    <definedName name="wvu.daily._.update._.summary." hidden="1">{TRUE,TRUE,-1.25,-15.5,456.75,276.75,FALSE,FALSE,TRUE,TRUE,0,1,2,1,5,1,4,4,TRUE,TRUE,3,TRUE,1,TRUE,100,"Swvu.daily._.update._.summary.","ACwvu.daily._.update._.summary.",#N/A,FALSE,FALSE,0.393700787401575,0.393700787401575,0.984251968503937,0.984251968503937,2,"&amp;C&amp;A&amp;R&amp;D","&amp;LNB : Lyonnaise, Viag estimates based upon TED&amp;CPage &amp;P&amp;REuropean Yields are Gross",TRUE,FALSE,FALSE,FALSE,1,#N/A,1,1,"=R1C1:R37C16",FALSE,#N/A,#N/A,FALSE,FALSE,FALSE,9,65532,65532,FALSE,FALSE,TRUE,TRUE,TRUE}</definedName>
    <definedName name="wvu.ELIMLUCRO." hidden="1">{TRUE,TRUE,-1.25,-15.5,484.5,278.25,FALSE,FALSE,TRUE,FALSE,0,3,#N/A,574,#N/A,6.75,22.5714285714286,1,FALSE,FALSE,3,TRUE,1,FALSE,100,"Swvu.ELIMLUCRO.","ACwvu.ELIMLUCRO.",#N/A,FALSE,FALSE,0,0,0,0,2,"","",FALSE,FALSE,FALSE,FALSE,1,90,#N/A,#N/A,"=R1C1:R650C11",FALSE,#N/A,#N/A,FALSE,FALSE,FALSE,1,65532,65532,FALSE,FALSE,TRUE,TRUE,TRUE}</definedName>
    <definedName name="wvu.ESTOQUES." hidden="1">{TRUE,TRUE,-1.25,-15.5,484.5,278.25,FALSE,FALSE,TRUE,FALSE,0,1,#N/A,183,#N/A,5.92592592592593,22.5714285714286,1,FALSE,FALSE,3,TRUE,1,FALSE,100,"Swvu.ESTOQUES.","ACwvu.ESTOQUES.",#N/A,FALSE,FALSE,0,0,0,0,2,"","",FALSE,FALSE,FALSE,FALSE,1,90,#N/A,#N/A,"=R1C1:R650C11",FALSE,#N/A,#N/A,FALSE,FALSE,FALSE,1,65532,65532,FALSE,FALSE,TRUE,TRUE,TRUE}</definedName>
    <definedName name="wvu.Extracommissioni." hidden="1">{TRUE,TRUE,-1.25,-15.5,484.5,253.5,FALSE,TRUE,TRUE,TRUE,0,6,#N/A,62,#N/A,9.10416666666667,21.6923076923077,1,FALSE,FALSE,3,TRUE,1,FALSE,75,"Swvu.Extracommissioni.","ACwvu.Extracommissioni.",#N/A,FALSE,FALSE,0.78740157480315,0.78740157480315,0.984251968503937,0.984251968503937,1,"","&amp;LPianificazione&amp;R&amp;D",TRUE,FALSE,FALSE,FALSE,1,#N/A,1,1,"=R72C12:R98C18",FALSE,#N/A,#N/A,FALSE,FALSE,FALSE,9,65532,65532,FALSE,FALSE,TRUE,TRUE,TRUE}</definedName>
    <definedName name="wvu.Fabio." hidden="1">{TRUE,TRUE,-1.25,-15.5,484.5,276.75,FALSE,FALSE,TRUE,TRUE,0,2,3,6,469,1,1,4,TRUE,TRUE,3,TRUE,1,TRUE,100,"Swvu.Fabio.","ACwvu.Fabio.",#N/A,FALSE,FALSE,0,0,0.393700787401575,0.393700787401575,2,"","&amp;C&amp;""Times New Roman,Bold Italic""&amp;P",TRUE,FALSE,FALSE,FALSE,1,67,#N/A,#N/A,"=R1C2:R497C25","=R1:R7",#N/A,#N/A,FALSE,FALSE,FALSE,1,65532,65532,FALSE,FALSE,TRUE,TRUE,TRUE}</definedName>
    <definedName name="wvu.FASE1_BUDGET." hidden="1">{TRUE,TRUE,-1.25,-15.5,484.5,276.75,FALSE,TRUE,TRUE,TRUE,0,38,#N/A,61,#N/A,12.4473684210526,31.7272727272727,1,FALSE,FALSE,3,TRUE,1,FALSE,50,"Swvu.FASE1_BUDGET.","ACwvu.FASE1_BUDGET.",#N/A,FALSE,FALSE,0.196850393700787,0.196850393700787,0.393700787401575,0.196850393700787,2,"","",TRUE,TRUE,FALSE,FALSE,1,75,#N/A,#N/A,"=R78C44:R99C57","=R72:R76","Rwvu.FASE1_BUDGET.","Cwvu.FASE1_BUDGET.",FALSE,FALSE,TRUE,9,65532,65532,FALSE,FALSE,TRUE,TRUE,TRUE}</definedName>
    <definedName name="wvu.FASE1_PREC." hidden="1">{TRUE,TRUE,-2,-16.25,484.5,288,FALSE,TRUE,TRUE,TRUE,0,25,#N/A,75,#N/A,19.6470588235294,29.8888888888889,1,FALSE,FALSE,3,TRUE,1,FALSE,50,"Swvu.FASE1_PREC.","ACwvu.FASE1_PREC.",1,FALSE,FALSE,0.196850393700787,0.196850393700787,0.393700787401575,0.196850393700787,2,"","",TRUE,TRUE,FALSE,FALSE,1,#N/A,1,1,"=R78C31:R98C59","=R74:R77",#N/A,#N/A,FALSE,FALSE}</definedName>
    <definedName name="wvu.FASE1_REVBUDGET." hidden="1">{TRUE,TRUE,-1.25,-15.5,484.5,276.75,FALSE,TRUE,TRUE,TRUE,0,63,#N/A,76,#N/A,13.9459459459459,29.0909090909091,1,FALSE,FALSE,3,TRUE,1,FALSE,50,"Swvu.FASE1_REVBUDGET.","ACwvu.FASE1_REVBUDGET.",1,FALSE,FALSE,0.393700787401575,0.393700787401575,0,0,2,"","",TRUE,TRUE,FALSE,FALSE,1,#N/A,1,1,"=R78C65:R99C78","=R72:R76","Rwvu.FASE1_REVBUDGET.","Cwvu.FASE1_REVBUDGET.",FALSE,FALSE,FALSE,9,65532,65532,FALSE,FALSE,TRUE,TRUE,TRUE}</definedName>
    <definedName name="wvu.FASE2_BUDGET." hidden="1">{TRUE,TRUE,-1.25,-15.5,484.5,276.75,FALSE,TRUE,TRUE,TRUE,0,38,#N/A,88,#N/A,12.4473684210526,29.7272727272727,1,FALSE,FALSE,3,TRUE,1,FALSE,50,"Swvu.FASE2_BUDGET.","ACwvu.FASE2_BUDGET.",#N/A,FALSE,FALSE,0.196850393700787,0.196850393700787,0.393700787401575,0.196850393700787,2,"","",TRUE,TRUE,FALSE,FALSE,1,75,#N/A,#N/A,"=R102C44:R120C57","=R72:R76","Rwvu.FASE2_BUDGET.","Cwvu.FASE2_BUDGET.",FALSE,FALSE,TRUE,9,65532,65532,FALSE,FALSE,TRUE,TRUE,TRUE}</definedName>
    <definedName name="wvu.FASE2_PREC." hidden="1">{TRUE,TRUE,-2,-16.25,484.5,288,FALSE,TRUE,TRUE,TRUE,0,25,#N/A,94,#N/A,19.6470588235294,29.8181818181818,1,FALSE,FALSE,3,TRUE,1,FALSE,50,"Swvu.FASE2_PREC.","ACwvu.FASE2_PREC.",1,FALSE,FALSE,0.196850393700787,0.196850393700787,0.393700787401575,0.196850393700787,2,"","",TRUE,TRUE,FALSE,FALSE,1,#N/A,1,1,"=R99C31:R116C59","=R74:R77",#N/A,#N/A,FALSE,FALSE}</definedName>
    <definedName name="wvu.FASE2_REVBUDGET." hidden="1">{TRUE,TRUE,-1.25,-15.5,484.5,276.75,FALSE,TRUE,TRUE,TRUE,0,58,#N/A,89,#N/A,15.2,29.6666666666667,1,FALSE,FALSE,3,TRUE,1,FALSE,50,"Swvu.FASE2_REVBUDGET.","ACwvu.FASE2_REVBUDGET.",1,FALSE,FALSE,0.393700787401575,0.393700787401575,0,0,2,"","",TRUE,TRUE,FALSE,FALSE,1,#N/A,1,1,"=R103C65:R121C78","=R72:R76","Rwvu.FASE2_REVBUDGET.","Cwvu.FASE2_REVBUDGET.",FALSE,FALSE,FALSE,9,65532,65532,FALSE,FALSE,TRUE,TRUE,TRUE}</definedName>
    <definedName name="wvu.FASE3_BUDGET." hidden="1">{TRUE,TRUE,-1.25,-15.5,484.5,276.75,FALSE,TRUE,TRUE,TRUE,0,38,#N/A,117,#N/A,12.4473684210526,30.4444444444444,1,FALSE,FALSE,3,TRUE,1,FALSE,50,"Swvu.FASE3_BUDGET.","ACwvu.FASE3_BUDGET.",#N/A,FALSE,FALSE,0.196850393700787,0.196850393700787,0.393700787401575,0.196850393700787,2,"","",TRUE,TRUE,FALSE,FALSE,1,75,#N/A,#N/A,"=R122C44:R140C57","=R72:R76","Rwvu.FASE3_BUDGET.","Cwvu.FASE3_BUDGET.",FALSE,FALSE,TRUE,9,65532,65532,FALSE,FALSE,TRUE,TRUE,TRUE}</definedName>
    <definedName name="wvu.FASE3_PREC." hidden="1">{TRUE,TRUE,-2,-16.25,486,289.5,FALSE,TRUE,TRUE,TRUE,0,38,#N/A,103,#N/A,23.9318181818182,29.8181818181818,1,FALSE,FALSE,3,TRUE,1,FALSE,50,"Swvu.FASE3_PREC.","ACwvu.FASE3_PREC.",1,FALSE,FALSE,0.196850393700787,0.196850393700787,0.393700787401575,0.196850393700787,2,"","",TRUE,TRUE,FALSE,FALSE,1,#N/A,1,1,"=R99C31:R116C59","=R74:R77",#N/A,#N/A,FALSE,FALSE}</definedName>
    <definedName name="wvu.FASE3_REVBUDGET." hidden="1">{TRUE,TRUE,-1.25,-15.5,484.5,276.75,FALSE,TRUE,TRUE,TRUE,0,62,#N/A,122,#N/A,14.1891891891892,29.5454545454545,1,FALSE,FALSE,3,TRUE,1,FALSE,50,"Swvu.FASE3_REVBUDGET.","ACwvu.FASE3_REVBUDGET.",1,FALSE,FALSE,0.393700787401575,0.393700787401575,0,0,2,"","",TRUE,TRUE,FALSE,FALSE,1,78,#N/A,#N/A,"=R124C65:R139C75","=R72:R76","Rwvu.FASE3_REVBUDGET.","Cwvu.FASE3_REVBUDGET.",FALSE,FALSE,TRUE,9,65532,65532,FALSE,FALSE,TRUE,TRUE,TRUE}</definedName>
    <definedName name="wvu.FASE4_BUDGET." hidden="1">{TRUE,TRUE,-1.25,-15.5,484.5,276.75,FALSE,TRUE,TRUE,TRUE,0,38,#N/A,126,#N/A,12.4473684210526,31.7272727272727,1,FALSE,FALSE,3,TRUE,1,FALSE,50,"Swvu.FASE4_BUDGET.","ACwvu.FASE4_BUDGET.",#N/A,FALSE,FALSE,0.196850393700787,0.196850393700787,0.393700787401575,0.196850393700787,2,"","",TRUE,TRUE,FALSE,FALSE,1,75,#N/A,#N/A,"=R141C44:R168C57","=R72:R76","Rwvu.FASE4_BUDGET.","Cwvu.FASE4_BUDGET.",FALSE,FALSE,TRUE,9,65532,65532,FALSE,FALSE,TRUE,TRUE,TRUE}</definedName>
    <definedName name="wvu.FASE4_PREC." hidden="1">{TRUE,TRUE,-2,-16.25,486,289.5,FALSE,TRUE,TRUE,TRUE,0,35,#N/A,137,#N/A,25.5909090909091,30.0909090909091,1,FALSE,FALSE,3,TRUE,1,FALSE,50,"Swvu.FASE4_PREC.","ACwvu.FASE4_PREC.",1,FALSE,FALSE,0.196850393700787,0.196850393700787,0.393700787401575,0.196850393700787,2,"","",TRUE,TRUE,FALSE,FALSE,1,#N/A,1,1,"=R99C31:R116C59","=R74:R77",#N/A,#N/A,FALSE,FALSE}</definedName>
    <definedName name="wvu.FASE4_REVBUDGET." hidden="1">{TRUE,TRUE,-1.25,-15.5,484.5,276.75,FALSE,TRUE,TRUE,TRUE,0,63,#N/A,128,#N/A,13.9459459459459,29.5454545454545,1,FALSE,FALSE,3,TRUE,1,FALSE,50,"Swvu.FASE4_REVBUDGET.","ACwvu.FASE4_REVBUDGET.",1,FALSE,FALSE,0.393700787401575,0.393700787401575,0,0,2,"","",TRUE,TRUE,FALSE,FALSE,1,78,#N/A,#N/A,"=R143C65:R167C74","=R72:R76","Rwvu.FASE4_REVBUDGET.","Cwvu.FASE4_REVBUDGET.",FALSE,FALSE,TRUE,9,65532,65532,FALSE,FALSE,TRUE,TRUE,TRUE}</definedName>
    <definedName name="wvu.FASI_RIEPILOGO_BUDGET." hidden="1">{TRUE,TRUE,-1.25,-15.5,484.5,276.75,FALSE,TRUE,TRUE,TRUE,0,38,#N/A,157,#N/A,12.4473684210526,30.8888888888889,1,FALSE,FALSE,3,TRUE,1,FALSE,50,"Swvu.FASI_RIEPILOGO_BUDGET.","ACwvu.FASI_RIEPILOGO_BUDGET.",#N/A,FALSE,FALSE,0.196850393700787,0.196850393700787,0.393700787401575,0.196850393700787,2,"","",TRUE,TRUE,FALSE,FALSE,1,75,#N/A,#N/A,"=R172C44:R184C57","=R72:R76","Rwvu.FASI_RIEPILOGO_BUDGET.","Cwvu.FASI_RIEPILOGO_BUDGET.",FALSE,FALSE,TRUE,9,65532,65532,FALSE,FALSE,TRUE,TRUE,TRUE}</definedName>
    <definedName name="wvu.FASI_RIEPILOGO_PREC." hidden="1">{TRUE,TRUE,-2,-16.25,486,289.5,FALSE,TRUE,TRUE,TRUE,0,38,#N/A,154,#N/A,23.9318181818182,30.1818181818182,1,FALSE,FALSE,3,TRUE,1,FALSE,50,"Swvu.FASI_RIEPILOGO_PREC.","ACwvu.FASI_RIEPILOGO_PREC.",1,FALSE,FALSE,0.196850393700787,0.196850393700787,0.393700787401575,0.196850393700787,2,"","",TRUE,TRUE,FALSE,FALSE,1,#N/A,1,1,"=R99C31:R116C59","=R74:R77",#N/A,#N/A,FALSE,FALSE}</definedName>
    <definedName name="wvu.FASI_RIEPILOGO_REVBUDGET." hidden="1">{TRUE,TRUE,-1.25,-15.5,484.5,276.75,FALSE,TRUE,TRUE,TRUE,0,63,#N/A,163,#N/A,13.9459459459459,28.7272727272727,1,FALSE,FALSE,3,TRUE,1,FALSE,50,"Swvu.FASI_RIEPILOGO_REVBUDGET.","ACwvu.FASI_RIEPILOGO_REVBUDGET.",1,FALSE,FALSE,0.393700787401575,0.393700787401575,0,0,2,"","",TRUE,TRUE,FALSE,FALSE,1,120,#N/A,#N/A,"=R174C65:R185C70","=R72:R76","Rwvu.FASI_RIEPILOGO_REVBUDGET.","Cwvu.FASI_RIEPILOGO_REVBUDGET.",FALSE,FALSE,TRUE,9,65532,65532,FALSE,FALSE,TRUE,TRUE,TRUE}</definedName>
    <definedName name="wvu.IMPOSTE_BF." hidden="1">{TRUE,TRUE,-1.25,-15.5,484.5,276.75,FALSE,FALSE,TRUE,TRUE,0,3,#N/A,194,#N/A,5.35443037974684,14.952380952381,1,FALSE,FALSE,3,TRUE,1,FALSE,100,"Swvu.IMPOSTE_BF.","ACwvu.IMPOSTE_BF.",1,FALSE,FALSE,0.196850393700787,0.196850393700787,0.78740157480315,0.196850393700787,2,"","",TRUE,FALSE,FALSE,FALSE,1,#N/A,1,1,"=R194C3:R231C7",FALSE,"Rwvu.IMPOSTE_BF.","Cwvu.IMPOSTE_BF.",FALSE,FALSE,FALSE,9,65532,300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data.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LPERDAS." hidden="1">{TRUE,TRUE,-1.25,-15.5,484.5,278.25,FALSE,FALSE,TRUE,FALSE,0,5,#N/A,63,#N/A,7.47457627118644,22.5714285714286,1,FALSE,FALSE,3,TRUE,1,FALSE,100,"Swvu.LPERDAS.","ACwvu.LPERDAS.",#N/A,FALSE,FALSE,0,0,0,0,2,"","",FALSE,FALSE,FALSE,FALSE,1,90,#N/A,#N/A,"=R1C1:R650C11",FALSE,#N/A,#N/A,FALSE,FALSE,FALSE,1,65532,65532,FALSE,FALSE,TRUE,TRUE,TRUE}</definedName>
    <definedName name="wvu.PREC_CE_BF_AREE_GEST." hidden="1">{TRUE,TRUE,-2,-16.25,486,289.5,FALSE,TRUE,TRUE,TRUE,0,5,5,54,#N/A,2.8,30.0909090909091,2,TRUE,FALSE,3,TRUE,1,FALSE,50,"Swvu.PREC_CE_BF_AREE_GEST.","ACwvu.PREC_CE_BF_AREE_GEST.",1,FALSE,FALSE,0.196850393700787,0.196850393700787,0.393700787401575,0.196850393700787,1,"","",TRUE,TRUE,FALSE,FALSE,1,#N/A,1,1,"=R71C2:R145C11","=R1:R8",#N/A,#N/A,FALSE,FALSE}</definedName>
    <definedName name="wvu.PREC_CE_BF_MGD." hidden="1">{TRUE,TRUE,-2,-16.25,486,289.5,FALSE,TRUE,TRUE,TRUE,0,2,5,125,#N/A,2.56497175141243,30,2,TRUE,FALSE,3,TRUE,1,FALSE,50,"Swvu.PREC_CE_BF_MGD.","ACwvu.PREC_CE_BF_MGD.",1,FALSE,FALSE,0.196850393700787,0.196850393700787,0.393700787401575,0.196850393700787,1,"","",TRUE,TRUE,FALSE,FALSE,1,#N/A,1,1,"=R71C2:R145C11","=R1:R8",#N/A,#N/A,FALSE,FALSE}</definedName>
    <definedName name="wvu.PREC_CE_BF_UTILE." hidden="1">{TRUE,TRUE,-2,-16.25,486,289.5,FALSE,TRUE,TRUE,TRUE,0,2,5,182,#N/A,2.57627118644068,30.1818181818182,2,TRUE,FALSE,3,TRUE,1,FALSE,50,"Swvu.PREC_CE_BF_UTILE.","ACwvu.PREC_CE_BF_UTILE.",1,FALSE,FALSE,0.196850393700787,0.196850393700787,0.393700787401575,0.196850393700787,1,"","",TRUE,TRUE,FALSE,FALSE,1,#N/A,1,1,"=R71C2:R145C11","=R1:R8",#N/A,#N/A,FALSE,FALSE}</definedName>
    <definedName name="wvu.RACC_IMP." hidden="1">{TRUE,TRUE,-1.25,-15.5,484.5,276.75,FALSE,FALSE,TRUE,TRUE,0,32,#N/A,1,#N/A,4.80412371134021,17.3529411764706,1,FALSE,FALSE,3,TRUE,1,FALSE,100,"Swvu.RACC_IMP.","ACwvu.RACC_IMP.",1,FALSE,FALSE,0.196850393700787,0.196850393700787,0.78740157480315,0.196850393700787,2,"","",TRUE,TRUE,FALSE,FALSE,1,#N/A,1,1,"=R1C33:R49C40",FALSE,"Rwvu.RACC_IMP.","Cwvu.RACC_IMP.",FALSE,FALSE,FALSE,9,65532,65532,FALSE,FALSE,TRUE,TRUE,TRUE}</definedName>
    <definedName name="wvu.RES432." hidden="1">{TRUE,TRUE,-1.25,-15.5,484.5,278.25,FALSE,FALSE,TRUE,FALSE,0,5,#N/A,593,#N/A,7.47457627118644,22.5714285714286,1,FALSE,FALSE,3,TRUE,1,FALSE,100,"Swvu.RES432.","ACwvu.RES432.",#N/A,FALSE,FALSE,0,0,0,0,2,"","",FALSE,FALSE,FALSE,FALSE,1,90,#N/A,#N/A,"=R1C1:R650C11",FALSE,#N/A,#N/A,FALSE,FALSE,FALSE,1,65532,65532,FALSE,FALSE,TRUE,TRUE,TRUE}</definedName>
    <definedName name="wvu.REV_DIV." hidden="1">{TRUE,TRUE,-1.25,-15.5,484.5,276.75,FALSE,FALSE,TRUE,TRUE,0,2,#N/A,236,#N/A,5.73417721518987,16.4117647058824,1,FALSE,FALSE,3,TRUE,1,FALSE,100,"Swvu.REV_DIV.","ACwvu.REV_DIV.",1,FALSE,FALSE,0.393700787401575,0.393700787401575,0,0,2,"","",TRUE,TRUE,FALSE,FALSE,1,#N/A,1,1,"=R236C2:R263C8",FALSE,"Rwvu.REV_DIV.","Cwvu.REV_DIV.",FALSE,FALSE,FALSE,9,65532,300,FALSE,FALSE,TRUE,TRUE,TRUE}</definedName>
    <definedName name="wvu.RIEPILOGOFASI_BUDGET." hidden="1">{TRUE,TRUE,-1.25,-15.5,484.5,279.75,FALSE,TRUE,TRUE,TRUE,0,78,#N/A,157,#N/A,20.1818181818182,29.1818181818182,1,FALSE,FALSE,3,TRUE,1,FALSE,50,"Swvu.RIEPILOGOFASI_BUDGET.","ACwvu.RIEPILOGOFASI_BUDGET.",1,FALSE,FALSE,0.196850393700787,0.196850393700787,0.393700787401575,0.196850393700787,2,"","",TRUE,TRUE,FALSE,FALSE,1,#N/A,1,1,"=R135C66:R161C94","=R74:R77",#N/A,#N/A,FALSE,FALSE}</definedName>
    <definedName name="wvu.Servizi_bancari." hidden="1">{TRUE,TRUE,-1.25,-15.5,484.5,253.5,FALSE,TRUE,TRUE,TRUE,0,20,#N/A,96,#N/A,8.95833333333333,21.6923076923077,1,FALSE,FALSE,3,TRUE,1,FALSE,75,"Swvu.Servizi_bancari.","ACwvu.Servizi_bancari.",#N/A,FALSE,FALSE,0.78740157480315,0.78740157480315,0.984251968503937,0.984251968503937,1,"","&amp;LPianificazione&amp;R&amp;D",TRUE,FALSE,FALSE,FALSE,1,#N/A,1,1,"=R106C21:R152C27",FALSE,#N/A,#N/A,FALSE,FALSE,FALSE,9,65532,65532,FALSE,FALSE,TRUE,TRUE,TRUE}</definedName>
    <definedName name="wvu.Servizi_finanziari." hidden="1">{TRUE,TRUE,-1.25,-15.5,484.5,253.5,FALSE,TRUE,TRUE,TRUE,0,1,#N/A,7,#N/A,10.2916666666667,21.5384615384615,1,FALSE,FALSE,3,TRUE,1,FALSE,75,"Swvu.Servizi_finanziari.","ACwvu.Servizi_finanziari.",#N/A,FALSE,FALSE,0.78740157480315,0.78740157480315,0.984251968503937,0.984251968503937,1,"","&amp;LPianificazione&amp;R&amp;D",TRUE,FALSE,FALSE,FALSE,1,#N/A,1,1,"=R7C3:R67C9",FALSE,#N/A,#N/A,FALSE,FALSE,FALSE,9,65532,65532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.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VERLUCRO." hidden="1">{FALSE,FALSE,-1.25,-15.5,484.5,278.25,FALSE,FALSE,TRUE,FALSE,0,1,#N/A,1106,#N/A,12.4059405940594,23.2666666666667,1,FALSE,FALSE,3,TRUE,1,FALSE,100,"Swvu.VERLUCRO.","ACwvu.VERLUCRO.",#N/A,FALSE,FALSE,0,0,0,0,1,"","",TRUE,FALSE,FALSE,FALSE,1,95,#N/A,#N/A,FALSE,FALSE,FALSE,FALSE,FALSE,FALSE,FALSE,1,65532,65532,FALSE,FALSE,TRUE,TRUE,TRUE}</definedName>
    <definedName name="ww" hidden="1">'[25]Conciliação Custos - Guarani'!#REF!</definedName>
    <definedName name="wwwww" hidden="1">{"IMD AUTOPISTAS",#N/A,FALSE,"IMD 00-01 e incrs por autop.";"CURVAS IMD CONCESION",#N/A,FALSE,"IMD 00-01 e incrs por autop.";"TAM",#N/A,FALSE,"Crecimiento IMD 99-01 mes-acum";"IMD ASETA",#N/A,FALSE,"IMD ASETA- crecs. mens-acums.";"INGRESOS",#N/A,FALSE,"GRÁFICO"}</definedName>
    <definedName name="wwwwww" hidden="1">{#N/A,#N/A,FALSE,"trafmes PROPOSTA";#N/A,#N/A,FALSE,"trafacum PROPOSTA";#N/A,#N/A,FALSE,"grafimd";#N/A,#N/A,FALSE,"grafimdmes";#N/A,#N/A,FALSE,"grafimdperiodo";#N/A,#N/A,FALSE,"dtamgrafic (1)";#N/A,#N/A,FALSE,"dtamgrafic (2)";#N/A,#N/A,FALSE,"ingmes";#N/A,#N/A,FALSE,"ingacum";#N/A,#N/A,FALSE,"asetapantalla"}</definedName>
    <definedName name="x" hidden="1">#REF!</definedName>
    <definedName name="XREF_COLUMN_1" hidden="1">#REF!</definedName>
    <definedName name="XREF_COLUMN_10" hidden="1">'[26]Moeda Estrangeira'!#REF!</definedName>
    <definedName name="XREF_COLUMN_11" hidden="1">#REF!</definedName>
    <definedName name="XREF_COLUMN_12" hidden="1">'[27]AUXILIAR DOAR'!#REF!</definedName>
    <definedName name="XREF_COLUMN_13" hidden="1">#REF!</definedName>
    <definedName name="XREF_COLUMN_14" hidden="1">#REF!</definedName>
    <definedName name="XREF_COLUMN_15" hidden="1">#REF!</definedName>
    <definedName name="XREF_COLUMN_16" hidden="1">#REF!</definedName>
    <definedName name="XREF_COLUMN_17" hidden="1">#REF!</definedName>
    <definedName name="XREF_COLUMN_18" hidden="1">'[28]PAS Despesa pessoal'!#REF!</definedName>
    <definedName name="XREF_COLUMN_19" hidden="1">#REF!</definedName>
    <definedName name="XREF_COLUMN_2" hidden="1">[29]BP!#REF!</definedName>
    <definedName name="XREF_COLUMN_20" hidden="1">#REF!</definedName>
    <definedName name="XREF_COLUMN_21" hidden="1">#REF!</definedName>
    <definedName name="XREF_COLUMN_22" hidden="1">[30]Lead!#REF!</definedName>
    <definedName name="XREF_COLUMN_23" hidden="1">#REF!</definedName>
    <definedName name="XREF_COLUMN_24" hidden="1">#REF!</definedName>
    <definedName name="XREF_COLUMN_25" hidden="1">#REF!</definedName>
    <definedName name="XREF_COLUMN_26" hidden="1">#REF!</definedName>
    <definedName name="XREF_COLUMN_27" hidden="1">'[31]Receitas Vendas Inpacel'!#REF!</definedName>
    <definedName name="XREF_COLUMN_28" hidden="1">'[31]Receitas Vendas Inpacel'!#REF!</definedName>
    <definedName name="XREF_COLUMN_29" hidden="1">#REF!</definedName>
    <definedName name="XREF_COLUMN_3" hidden="1">[29]BP!#REF!</definedName>
    <definedName name="XREF_COLUMN_30" hidden="1">#REF!</definedName>
    <definedName name="XREF_COLUMN_31" hidden="1">'[32]PAS Vendas'!#REF!</definedName>
    <definedName name="XREF_COLUMN_32" hidden="1">#REF!</definedName>
    <definedName name="XREF_COLUMN_33" hidden="1">#REF!</definedName>
    <definedName name="XREF_COLUMN_34" hidden="1">#REF!</definedName>
    <definedName name="XREF_COLUMN_35" hidden="1">#REF!</definedName>
    <definedName name="XREF_COLUMN_36" hidden="1">#REF!</definedName>
    <definedName name="XREF_COLUMN_37" hidden="1">#REF!</definedName>
    <definedName name="XREF_COLUMN_38" hidden="1">'[33]PAS Vendas'!#REF!</definedName>
    <definedName name="XREF_COLUMN_39" hidden="1">'[33]PAS Vendas'!#REF!</definedName>
    <definedName name="XREF_COLUMN_4" hidden="1">[29]DRE!#REF!</definedName>
    <definedName name="XREF_COLUMN_40" hidden="1">#REF!</definedName>
    <definedName name="XREF_COLUMN_41" hidden="1">'[33]PAS Vendas'!#REF!</definedName>
    <definedName name="XREF_COLUMN_42" hidden="1">'[31]Deducoes venda IP'!#REF!</definedName>
    <definedName name="XREF_COLUMN_43" hidden="1">#REF!</definedName>
    <definedName name="XREF_COLUMN_44" hidden="1">#REF!</definedName>
    <definedName name="XREF_COLUMN_45" hidden="1">'[31]PAS Deduções venda Inpacel'!#REF!</definedName>
    <definedName name="XREF_COLUMN_5" hidden="1">'[34]Circularização Emprestimos'!$J$1:$J$65536</definedName>
    <definedName name="XREF_COLUMN_6" hidden="1">'[35]Mútuo {ppc}'!#REF!</definedName>
    <definedName name="XREF_COLUMN_7" hidden="1">#REF!</definedName>
    <definedName name="XREF_COLUMN_8" hidden="1">#REF!</definedName>
    <definedName name="XREF_COLUMN_9" hidden="1">'[26]Moeda Estrangeira'!#REF!</definedName>
    <definedName name="XRefActiveRow" hidden="1">#REF!</definedName>
    <definedName name="XRefColumnsCount" hidden="1">2</definedName>
    <definedName name="XRefCopy1" hidden="1">#REF!</definedName>
    <definedName name="XRefCopy10" hidden="1">'[36]Anexo 15 - Moeda Estrangeira'!#REF!</definedName>
    <definedName name="XRefCopy10Row" hidden="1">[35]XREF!#REF!</definedName>
    <definedName name="XRefCopy11" hidden="1">'[37]Emprestimos 102003 {ppc}'!$X$50</definedName>
    <definedName name="XRefCopy11Row" hidden="1">[37]XREF!$A$2:$IV$2</definedName>
    <definedName name="XRefCopy12" hidden="1">'[37]Emprestimos 102003 {ppc}'!$X$57</definedName>
    <definedName name="XRefCopy12Row" hidden="1">[37]XREF!$A$3:$IV$3</definedName>
    <definedName name="XRefCopy13" hidden="1">[37]Report!$K$15</definedName>
    <definedName name="XRefCopy13Row" hidden="1">[37]XREF!$A$4:$IV$4</definedName>
    <definedName name="XRefCopy14" hidden="1">'[36]Anexo 15 - Moeda Estrangeira'!#REF!</definedName>
    <definedName name="XRefCopy14Row" hidden="1">[26]XREF!#REF!</definedName>
    <definedName name="XRefCopy15" hidden="1">'[26]Moeda Estrangeira'!#REF!</definedName>
    <definedName name="XRefCopy15Row" hidden="1">[26]XREF!#REF!</definedName>
    <definedName name="XRefCopy16" hidden="1">'[36]Anexo 15 - Moeda Estrangeira'!#REF!</definedName>
    <definedName name="XRefCopy16Row" hidden="1">[26]XREF!#REF!</definedName>
    <definedName name="XRefCopy17" hidden="1">[38]BP!#REF!</definedName>
    <definedName name="XRefCopy17Row" hidden="1">#REF!</definedName>
    <definedName name="XRefCopy18" hidden="1">'[36]Anexo 15 - Moeda Estrangeira'!#REF!</definedName>
    <definedName name="XRefCopy18Row" hidden="1">[39]XREF!#REF!</definedName>
    <definedName name="XRefCopy19" hidden="1">#REF!</definedName>
    <definedName name="XRefCopy19Row" hidden="1">[39]XREF!#REF!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#REF!</definedName>
    <definedName name="XRefCopy24Row" hidden="1">[40]XREF!#REF!</definedName>
    <definedName name="XRefCopy25" hidden="1">#REF!</definedName>
    <definedName name="XRefCopy25Row" hidden="1">[41]XREF!#REF!</definedName>
    <definedName name="XRefCopy26" hidden="1">#REF!</definedName>
    <definedName name="XRefCopy26Row" hidden="1">[42]XREF!#REF!</definedName>
    <definedName name="XRefCopy27" hidden="1">#REF!</definedName>
    <definedName name="XRefCopy27Row" hidden="1">#REF!</definedName>
    <definedName name="XRefCopy28" hidden="1">[43]DRE!#REF!</definedName>
    <definedName name="XRefCopy28Row" hidden="1">#REF!</definedName>
    <definedName name="XRefCopy29" hidden="1">[43]DRE!#REF!</definedName>
    <definedName name="XRefCopy29Row" hidden="1">#REF!</definedName>
    <definedName name="XRefCopy2Row" hidden="1">[44]XREF!#REF!</definedName>
    <definedName name="XRefCopy3" hidden="1">#REF!</definedName>
    <definedName name="XRefCopy30" hidden="1">[43]DRE!#REF!</definedName>
    <definedName name="XRefCopy30Row" hidden="1">[45]XREF!#REF!</definedName>
    <definedName name="XRefCopy31" hidden="1">[43]DRE!#REF!</definedName>
    <definedName name="XRefCopy32" hidden="1">[43]DRE!#REF!</definedName>
    <definedName name="XRefCopy32Row" hidden="1">[46]XREF!#REF!</definedName>
    <definedName name="XRefCopy33" hidden="1">[43]DRE!#REF!</definedName>
    <definedName name="XRefCopy33Row" hidden="1">#REF!</definedName>
    <definedName name="XRefCopy34" hidden="1">[43]DRE!#REF!</definedName>
    <definedName name="XRefCopy34Row" hidden="1">[47]XREF!#REF!</definedName>
    <definedName name="XRefCopy35" hidden="1">[43]DRE!#REF!</definedName>
    <definedName name="XRefCopy35Row" hidden="1">[46]XREF!#REF!</definedName>
    <definedName name="XRefCopy36" hidden="1">#REF!</definedName>
    <definedName name="XRefCopy36Row" hidden="1">[46]XREF!#REF!</definedName>
    <definedName name="XRefCopy37" hidden="1">#REF!</definedName>
    <definedName name="XRefCopy37Row" hidden="1">#REF!</definedName>
    <definedName name="XRefCopy38" hidden="1">#REF!</definedName>
    <definedName name="XRefCopy38Row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1Row" hidden="1">[48]XREF!#REF!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5" hidden="1">'[49]PIS, Cofins e Out Variav. 31.03'!$L$18</definedName>
    <definedName name="XRefCopy45Row" hidden="1">#REF!</definedName>
    <definedName name="XRefCopy46" hidden="1">'[49]PIS, Cofins e Out Variav. 31.03'!$L$14</definedName>
    <definedName name="XRefCopy46Row" hidden="1">[47]XREF!#REF!</definedName>
    <definedName name="XRefCopy47" hidden="1">'[49]PIS, Cofins e Out Variav. 31.03'!$C$18</definedName>
    <definedName name="XRefCopy47Row" hidden="1">#REF!</definedName>
    <definedName name="XRefCopy48" hidden="1">'[49]PIS, Cofins e Out Variav. 31.03'!$C$33</definedName>
    <definedName name="XRefCopy49" hidden="1">'[49]PIS, Cofins e Out Variav. 31.03'!$G$18</definedName>
    <definedName name="XRefCopy49Row" hidden="1">#REF!</definedName>
    <definedName name="XRefCopy4Row" hidden="1">#REF!</definedName>
    <definedName name="XRefCopy5" hidden="1">#REF!</definedName>
    <definedName name="XRefCopy50" hidden="1">'[49]PIS, Cofins e Out Variav. 31.03'!$L$14</definedName>
    <definedName name="XRefCopy51" hidden="1">'[49]PIS, Cofins e Out Variav. 31.03'!$L$18</definedName>
    <definedName name="XRefCopy51Row" hidden="1">#REF!</definedName>
    <definedName name="XRefCopy52" hidden="1">[50]Impostos!#REF!</definedName>
    <definedName name="XRefCopy52Row" hidden="1">#REF!</definedName>
    <definedName name="XRefCopy53" hidden="1">[51]Lead!$F$342</definedName>
    <definedName name="XRefCopy53Row" hidden="1">[51]XREF!$A$3:$IV$3</definedName>
    <definedName name="XRefCopy54" hidden="1">[51]Lead!$F$258</definedName>
    <definedName name="XRefCopy54Row" hidden="1">[51]XREF!$A$5:$IV$5</definedName>
    <definedName name="XRefCopy55" hidden="1">[51]Lead!$N$688</definedName>
    <definedName name="XRefCopy55Row" hidden="1">[51]XREF!$A$9:$IV$9</definedName>
    <definedName name="XRefCopy56" hidden="1">#REF!</definedName>
    <definedName name="XRefCopy56Row" hidden="1">[51]XREF!$A$12:$IV$12</definedName>
    <definedName name="XRefCopy57" hidden="1">#REF!</definedName>
    <definedName name="XRefCopy57Row" hidden="1">[52]XREF!#REF!</definedName>
    <definedName name="XRefCopy58" hidden="1">#REF!</definedName>
    <definedName name="XRefCopy58Row" hidden="1">#REF!</definedName>
    <definedName name="XRefCopy59" hidden="1">'[7]Resumo (x) Contab. '!#REF!</definedName>
    <definedName name="XRefCopy59Row" hidden="1">#REF!</definedName>
    <definedName name="XRefCopy5Row" hidden="1">#REF!</definedName>
    <definedName name="XRefCopy6" hidden="1">#REF!</definedName>
    <definedName name="XRefCopy60" hidden="1">'[7]Resumo (x) Contab. '!#REF!</definedName>
    <definedName name="XRefCopy60Row" hidden="1">#REF!</definedName>
    <definedName name="XRefCopy61" hidden="1">'[7]Resumo (x) Contab. '!#REF!</definedName>
    <definedName name="XRefCopy61Row" hidden="1">#REF!</definedName>
    <definedName name="XRefCopy62" hidden="1">'[7]Resumo (x) Contab. '!#REF!</definedName>
    <definedName name="XRefCopy62Row" hidden="1">#REF!</definedName>
    <definedName name="XRefCopy63" hidden="1">'[7]Resumo (x) Contab. '!#REF!</definedName>
    <definedName name="XRefCopy63Row" hidden="1">#REF!</definedName>
    <definedName name="XRefCopy64" hidden="1">'[7]Resumo (x) Contab. '!#REF!</definedName>
    <definedName name="XRefCopy64Row" hidden="1">#REF!</definedName>
    <definedName name="XRefCopy65" hidden="1">'[7]Resumo (x) Contab. '!#REF!</definedName>
    <definedName name="XRefCopy65Row" hidden="1">#REF!</definedName>
    <definedName name="XRefCopy66" hidden="1">'[31]Receitas Vendas Inpacel'!#REF!</definedName>
    <definedName name="XRefCopy66Row" hidden="1">#REF!</definedName>
    <definedName name="XRefCopy67" hidden="1">'[31]Receitas Vendas Inpacel'!#REF!</definedName>
    <definedName name="XRefCopy67Row" hidden="1">#REF!</definedName>
    <definedName name="XRefCopy68" hidden="1">#REF!</definedName>
    <definedName name="XRefCopy68Row" hidden="1">#REF!</definedName>
    <definedName name="XRefCopy69Row" hidden="1">#REF!</definedName>
    <definedName name="XRefCopy6Row" hidden="1">#REF!</definedName>
    <definedName name="XRefCopy7" hidden="1">'[34]Circularização Emprestimos'!$I$21</definedName>
    <definedName name="XRefCopy70" hidden="1">'[32]PAS Vendas'!#REF!</definedName>
    <definedName name="XRefCopy70Row" hidden="1">#REF!</definedName>
    <definedName name="XRefCopy71" hidden="1">'[32]PAS Vendas'!#REF!</definedName>
    <definedName name="XRefCopy71Row" hidden="1">#REF!</definedName>
    <definedName name="XRefCopy72" hidden="1">#REF!</definedName>
    <definedName name="XRefCopy72Row" hidden="1">#REF!</definedName>
    <definedName name="XRefCopy73" hidden="1">'[32]PAS Vendas'!#REF!</definedName>
    <definedName name="XRefCopy73Row" hidden="1">#REF!</definedName>
    <definedName name="XRefCopy74" hidden="1">#REF!</definedName>
    <definedName name="XRefCopy74Row" hidden="1">#REF!</definedName>
    <definedName name="XRefCopy75" hidden="1">#REF!</definedName>
    <definedName name="XRefCopy75Row" hidden="1">#REF!</definedName>
    <definedName name="XRefCopy76" hidden="1">'[31]Receitas Vendas Inpacel'!#REF!</definedName>
    <definedName name="XRefCopy76Row" hidden="1">#REF!</definedName>
    <definedName name="XRefCopy77" hidden="1">'[31]PAS Deduções venda Inpacel'!#REF!</definedName>
    <definedName name="XRefCopy77Row" hidden="1">#REF!</definedName>
    <definedName name="XRefCopy78" hidden="1">#REF!</definedName>
    <definedName name="XRefCopy78Row" hidden="1">#REF!</definedName>
    <definedName name="XRefCopy79" hidden="1">#REF!</definedName>
    <definedName name="XRefCopy79Row" hidden="1">#REF!</definedName>
    <definedName name="XRefCopy7Row" hidden="1">[34]XREF!$A$4:$IV$4</definedName>
    <definedName name="XRefCopy8" hidden="1">#REF!</definedName>
    <definedName name="XRefCopy80" hidden="1">#REF!</definedName>
    <definedName name="XRefCopy80Row" hidden="1">#REF!</definedName>
    <definedName name="XRefCopy81" hidden="1">'[33]PAS Vendas'!#REF!</definedName>
    <definedName name="XRefCopy81Row" hidden="1">[53]XREF!#REF!</definedName>
    <definedName name="XRefCopy82" hidden="1">'[33]PAS Vendas'!#REF!</definedName>
    <definedName name="XRefCopy84" hidden="1">'[31]Deducoes venda IP'!#REF!</definedName>
    <definedName name="XRefCopy85" hidden="1">'[31]Deducoes venda IP'!#REF!</definedName>
    <definedName name="XRefCopy86" hidden="1">'[31]Deducoes venda IP'!#REF!</definedName>
    <definedName name="XRefCopy86Row" hidden="1">[54]XREF!#REF!</definedName>
    <definedName name="XRefCopy87" hidden="1">'[33]PAS Vendas'!#REF!</definedName>
    <definedName name="XRefCopy87Row" hidden="1">[54]XREF!#REF!</definedName>
    <definedName name="XRefCopy8Row" hidden="1">#REF!</definedName>
    <definedName name="XRefCopy9" hidden="1">'[36]Anexo 15 - Swap'!#REF!</definedName>
    <definedName name="XRefCopy95" hidden="1">#REF!</definedName>
    <definedName name="XRefCopy96" hidden="1">#REF!</definedName>
    <definedName name="XRefCopy97" hidden="1">#REF!</definedName>
    <definedName name="XRefCopy9Row" hidden="1">[55]XREF!#REF!</definedName>
    <definedName name="XRefCopyRangeCount" hidden="1">35</definedName>
    <definedName name="XRefPaste1" hidden="1">'[56]Reconciliações Setembro'!#REF!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[34]XREF!$A$3:$IV$3</definedName>
    <definedName name="XRefPaste17" hidden="1">[43]BP!#REF!</definedName>
    <definedName name="XRefPaste17Row" hidden="1">#REF!</definedName>
    <definedName name="XRefPaste18" hidden="1">[57]BALANÇO!#REF!</definedName>
    <definedName name="XRefPaste18Row" hidden="1">#REF!</definedName>
    <definedName name="XRefPaste19" hidden="1">#REF!</definedName>
    <definedName name="XRefPaste19Row" hidden="1">[58]XREF!#REF!</definedName>
    <definedName name="XRefPaste1Row" hidden="1">#REF!</definedName>
    <definedName name="XRefPaste2" hidden="1">'[36]Anexo 15 - Moeda Estrangeira'!#REF!</definedName>
    <definedName name="XRefPaste20" hidden="1">#REF!</definedName>
    <definedName name="XRefPaste20Row" hidden="1">[58]XREF!#REF!</definedName>
    <definedName name="XRefPaste21" hidden="1">#REF!</definedName>
    <definedName name="XRefPaste21Row" hidden="1">[58]XREF!#REF!</definedName>
    <definedName name="XRefPaste22" hidden="1">#REF!</definedName>
    <definedName name="XRefPaste22Row" hidden="1">[58]XREF!#REF!</definedName>
    <definedName name="XRefPaste23" hidden="1">#REF!</definedName>
    <definedName name="XRefPaste23Row" hidden="1">[58]XREF!#REF!</definedName>
    <definedName name="XRefPaste24" hidden="1">[57]BALANÇO!#REF!</definedName>
    <definedName name="XRefPaste24Row" hidden="1">#REF!</definedName>
    <definedName name="XRefPaste25" hidden="1">[57]BALANÇO!#REF!</definedName>
    <definedName name="XRefPaste25Row" hidden="1">[57]XREF!#REF!</definedName>
    <definedName name="XRefPaste26" hidden="1">[57]BALANÇO!#REF!</definedName>
    <definedName name="XRefPaste26Row" hidden="1">[59]XREF!#REF!</definedName>
    <definedName name="XRefPaste27" hidden="1">[57]BALANÇO!#REF!</definedName>
    <definedName name="XRefPaste27Row" hidden="1">[57]XREF!#REF!</definedName>
    <definedName name="XRefPaste28" hidden="1">[57]BALANÇO!#REF!</definedName>
    <definedName name="XRefPaste28Row" hidden="1">[59]XREF!#REF!</definedName>
    <definedName name="XRefPaste29" hidden="1">[57]BALANÇO!#REF!</definedName>
    <definedName name="XRefPaste29Row" hidden="1">[59]XREF!#REF!</definedName>
    <definedName name="XRefPaste2Row" hidden="1">#REF!</definedName>
    <definedName name="XRefPaste3" hidden="1">'[36]Anexo 15 - Swap'!#REF!</definedName>
    <definedName name="XRefPaste30" hidden="1">[57]BALANÇO!#REF!</definedName>
    <definedName name="XRefPaste30Row" hidden="1">[59]XREF!#REF!</definedName>
    <definedName name="XRefPaste31" hidden="1">'[32]PAS Vendas'!#REF!</definedName>
    <definedName name="XRefPaste31Row" hidden="1">#REF!</definedName>
    <definedName name="XRefPaste32" hidden="1">#REF!</definedName>
    <definedName name="XRefPaste32Row" hidden="1">[46]XREF!#REF!</definedName>
    <definedName name="XRefPaste33" hidden="1">[57]BALANÇO!#REF!</definedName>
    <definedName name="XRefPaste33Row" hidden="1">#REF!</definedName>
    <definedName name="XRefPaste34" hidden="1">'[28]PAS Despesa pessoal'!#REF!</definedName>
    <definedName name="XRefPaste34Row" hidden="1">#REF!</definedName>
    <definedName name="XRefPaste35" hidden="1">'[28]PAS Despesa pessoal'!#REF!</definedName>
    <definedName name="XRefPaste35Row" hidden="1">#REF!</definedName>
    <definedName name="XRefPaste36" hidden="1">'[33]PAS Vendas'!#REF!</definedName>
    <definedName name="XRefPaste36Row" hidden="1">#REF!</definedName>
    <definedName name="XRefPaste37" hidden="1">#REF!</definedName>
    <definedName name="XRefPaste37Row" hidden="1">#REF!</definedName>
    <definedName name="XRefPaste38" hidden="1">[57]BALANÇO!#REF!</definedName>
    <definedName name="XRefPaste38Row" hidden="1">#REF!</definedName>
    <definedName name="XRefPaste39" hidden="1">[60]DRE!#REF!</definedName>
    <definedName name="XRefPaste39Row" hidden="1">#REF!</definedName>
    <definedName name="XRefPaste3Row" hidden="1">#REF!</definedName>
    <definedName name="XRefPaste4" hidden="1">[61]Lead!#REF!</definedName>
    <definedName name="XRefPaste40" hidden="1">[60]DRE!#REF!</definedName>
    <definedName name="XRefPaste40Row" hidden="1">#REF!</definedName>
    <definedName name="XRefPaste41" hidden="1">[60]DRE!#REF!</definedName>
    <definedName name="XRefPaste41Row" hidden="1">#REF!</definedName>
    <definedName name="XRefPaste42" hidden="1">[60]DRE!#REF!</definedName>
    <definedName name="XRefPaste42Row" hidden="1">#REF!</definedName>
    <definedName name="XRefPaste43" hidden="1">[62]DRE!#REF!</definedName>
    <definedName name="XRefPaste43Row" hidden="1">#REF!</definedName>
    <definedName name="XRefPaste44" hidden="1">[62]DRE!#REF!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[51]XREF!$A$10:$IV$10</definedName>
    <definedName name="XRefPaste47" hidden="1">[51]Lead!$F$653</definedName>
    <definedName name="XRefPaste47Row" hidden="1">#REF!</definedName>
    <definedName name="XRefPaste48" hidden="1">[51]Lead!$F$635</definedName>
    <definedName name="XRefPaste48Row" hidden="1">#REF!</definedName>
    <definedName name="XRefPaste49" hidden="1">[51]Lead!$F$634</definedName>
    <definedName name="XRefPaste49Row" hidden="1">#REF!</definedName>
    <definedName name="XRefPaste4Row" hidden="1">#REF!</definedName>
    <definedName name="XRefPaste5" hidden="1">'[34]Circularização Emprestimos'!#REF!</definedName>
    <definedName name="XRefPaste50Row" hidden="1">#REF!</definedName>
    <definedName name="XRefPaste51Row" hidden="1">#REF!</definedName>
    <definedName name="XRefPaste53" hidden="1">#REF!</definedName>
    <definedName name="XRefPaste5Row" hidden="1">#REF!</definedName>
    <definedName name="XRefPaste6" hidden="1">[38]BP!#REF!</definedName>
    <definedName name="XRefPaste6Row" hidden="1">#REF!</definedName>
    <definedName name="XRefPaste7" hidden="1">'[34]Circularização Emprestimos'!$G$8</definedName>
    <definedName name="XRefPaste7Row" hidden="1">#REF!</definedName>
    <definedName name="XRefPaste8" hidden="1">'[34]Circularização Emprestimos'!#REF!</definedName>
    <definedName name="XRefPaste8Row" hidden="1">[40]XREF!#REF!</definedName>
    <definedName name="XRefPaste9" hidden="1">#REF!</definedName>
    <definedName name="XRefPaste9Row" hidden="1">#REF!</definedName>
    <definedName name="XRefPasteRangeCount" hidden="1">3</definedName>
    <definedName name="xvc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XX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xxx" hidden="1">{#N/A,#N/A,FALSE,"CA";#N/A,#N/A,FALSE,"CN";#N/A,#N/A,FALSE,"Inv";#N/A,#N/A,FALSE,"Inv Acc";"Miguel_balance",#N/A,FALSE,"Bal";#N/A,#N/A,FALSE,"Plantilla";#N/A,#N/A,FALSE,"CA (2)";#N/A,#N/A,FALSE,"CN (2)"}</definedName>
    <definedName name="xxxx" hidden="1">#REF!</definedName>
    <definedName name="XXXXXXXXXXXXXX" hidden="1">#REF!</definedName>
    <definedName name="XXXXXXXXXXXXXXXXX" hidden="1">#REF!</definedName>
    <definedName name="XXXXXXXXXXXXXXXXXX" hidden="1">#REF!</definedName>
    <definedName name="XXXXXXXXXXXXXXXXXXX" hidden="1">#REF!</definedName>
    <definedName name="xxxxz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XYZ" hidden="1">"Inwit RBC.xlsx"</definedName>
    <definedName name="y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Yash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YJJYJ" hidden="1">{#N/A,#N/A,TRUE,"BD 97";#N/A,#N/A,TRUE,"IR E CS 1997";#N/A,#N/A,TRUE,"CONTINGÊNCIAS";#N/A,#N/A,TRUE,"AD_EX_97";#N/A,#N/A,TRUE,"PR ND";#N/A,#N/A,TRUE,"8191";#N/A,#N/A,TRUE,"8383";#N/A,#N/A,TRUE,"MP 1024"}</definedName>
    <definedName name="ytukyu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yui" hidden="1">{#N/A,#N/A,FALSE,"CA";#N/A,#N/A,FALSE,"CN";#N/A,#N/A,FALSE,"Inv";#N/A,#N/A,FALSE,"Inv Acc";"Miguel_balance",#N/A,FALSE,"Bal";#N/A,#N/A,FALSE,"Plantilla";#N/A,#N/A,FALSE,"CA (2)";#N/A,#N/A,FALSE,"CN (2)"}</definedName>
    <definedName name="yujryuj" hidden="1">{#N/A,#N/A,FALSE,"Graficos";#N/A,#N/A,FALSE,"P.Ingresos";#N/A,#N/A,FALSE,"P.Gastos";#N/A,#N/A,FALSE,"I.Trafico";#N/A,#N/A,FALSE,"I.Peajes";#N/A,#N/A,FALSE,"G.Operativos";#N/A,#N/A,FALSE,"Cf Proyecto";#N/A,#N/A,FALSE,"C.PYG";#N/A,#N/A,FALSE,"Balance";#N/A,#N/A,FALSE,"TIR AC";#N/A,#N/A,FALSE,"TIR E"}</definedName>
    <definedName name="yy" hidden="1">#REF!</definedName>
    <definedName name="Z_60FA13F0_C7AB_11D5_82BE_0060B0F04987_.wvu.Rows" hidden="1">[63]IS!#REF!</definedName>
    <definedName name="ZC" hidden="1">{#N/A,#N/A,TRUE,"Graficos";#N/A,#N/A,TRUE,"P.Ingresos";#N/A,#N/A,TRUE,"P.Gastos";#N/A,#N/A,TRUE,"I.Trafico";#N/A,#N/A,TRUE,"I.Peajes";#N/A,#N/A,TRUE,"G.Operativos";#N/A,#N/A,TRUE,"Cf Proyecto";#N/A,#N/A,TRUE,"C.PYG";#N/A,#N/A,TRUE,"Balance";#N/A,#N/A,TRUE,"TIR AC";#N/A,#N/A,TRUE,"Ratios";#N/A,#N/A,TRUE,"Amortizacion";#N/A,#N/A,TRUE,"FC fin";#N/A,#N/A,TRUE,"Coeficientes";#N/A,#N/A,TRUE,"Tesoreria";#N/A,#N/A,TRUE,"Prest.inv";#N/A,#N/A,TRUE,"Obligacion";#N/A,#N/A,TRUE,"Impuestos";#N/A,#N/A,TRUE,"Reservas";#N/A,#N/A,TRUE,"Inversion";#N/A,#N/A,TRUE,"P.Inversion";#N/A,#N/A,TRUE,"C.Fl Inv.";#N/A,#N/A,TRUE,"VAN Oferta"}</definedName>
    <definedName name="ZFLHDSZLGKJ" hidden="1">[18]XREF!#REF!</definedName>
    <definedName name="zg" hidden="1">'[25]Conciliação Custos - Guarani'!$C$16</definedName>
    <definedName name="zk" hidden="1">[25]XREF!$A$6:$IV$6</definedName>
    <definedName name="zo" hidden="1">[25]XREF!$A$3:$IV$3</definedName>
    <definedName name="zx" hidden="1">{"Pèrdues i Guanys analític.Català",#N/A,FALSE,"Català";"Pèrdues i G. analític.castellà",#N/A,FALSE,"Castellà"}</definedName>
    <definedName name="zz" hidden="1">{"Pèrdues i Guanys analític.Català",#N/A,FALSE,"Català";"Pèrdues i G. analític.castellà",#N/A,FALSE,"Castellà"}</definedName>
    <definedName name="zzz" hidden="1">'[64]Seguros 2001-2002 {ppc}'!$Z$37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6" l="1"/>
  <c r="K32" i="16"/>
  <c r="K26" i="16"/>
  <c r="K19" i="16"/>
  <c r="K37" i="16" s="1"/>
  <c r="K18" i="16"/>
  <c r="K36" i="16" s="1"/>
  <c r="K14" i="16"/>
  <c r="K15" i="16" s="1"/>
  <c r="K33" i="16" s="1"/>
  <c r="K12" i="16"/>
  <c r="K30" i="16" s="1"/>
  <c r="K11" i="16"/>
  <c r="K29" i="16" s="1"/>
  <c r="K8" i="16"/>
  <c r="K9" i="16" s="1"/>
  <c r="K27" i="16" s="1"/>
  <c r="K6" i="16"/>
  <c r="K24" i="16" s="1"/>
  <c r="K5" i="16"/>
  <c r="K23" i="16" s="1"/>
  <c r="L30" i="20"/>
  <c r="G40" i="20" l="1"/>
  <c r="H30" i="20" l="1"/>
  <c r="G48" i="20" s="1"/>
  <c r="K28" i="20"/>
  <c r="L28" i="20" s="1"/>
  <c r="M28" i="20" s="1"/>
  <c r="K27" i="20"/>
  <c r="L27" i="20" s="1"/>
  <c r="M27" i="20" s="1"/>
  <c r="K26" i="20"/>
  <c r="L26" i="20" s="1"/>
  <c r="M26" i="20" s="1"/>
  <c r="K25" i="20"/>
  <c r="L25" i="20" s="1"/>
  <c r="M25" i="20" s="1"/>
  <c r="K24" i="20"/>
  <c r="L24" i="20" s="1"/>
  <c r="M24" i="20" s="1"/>
  <c r="K23" i="20"/>
  <c r="L23" i="20" s="1"/>
  <c r="K22" i="20"/>
  <c r="M23" i="20" l="1"/>
  <c r="M30" i="20" s="1"/>
  <c r="F30" i="20"/>
  <c r="G30" i="20"/>
  <c r="I30" i="20"/>
  <c r="J31" i="20"/>
  <c r="J30" i="20"/>
  <c r="G22" i="20"/>
  <c r="G46" i="20"/>
  <c r="G53" i="20"/>
  <c r="J28" i="20"/>
  <c r="J27" i="20"/>
  <c r="J26" i="20"/>
  <c r="J25" i="20"/>
  <c r="J24" i="20"/>
  <c r="J23" i="20"/>
  <c r="G38" i="20"/>
  <c r="G37" i="20"/>
  <c r="F22" i="20"/>
  <c r="E22" i="20"/>
  <c r="G47" i="20" s="1"/>
  <c r="D22" i="20"/>
  <c r="H28" i="20"/>
  <c r="H27" i="20"/>
  <c r="H26" i="20"/>
  <c r="H23" i="20"/>
  <c r="L31" i="20" l="1"/>
  <c r="H22" i="20"/>
  <c r="H31" i="20" s="1"/>
  <c r="I42" i="20"/>
  <c r="G42" i="20" s="1"/>
  <c r="I31" i="20"/>
  <c r="G31" i="20"/>
  <c r="F31" i="20"/>
  <c r="S43" i="20"/>
  <c r="J22" i="20" s="1"/>
  <c r="D193" i="22" l="1"/>
  <c r="C193" i="22"/>
  <c r="B193" i="22"/>
  <c r="D192" i="22"/>
  <c r="C192" i="22"/>
  <c r="B192" i="22"/>
  <c r="C188" i="22"/>
  <c r="B188" i="22"/>
  <c r="D187" i="22"/>
  <c r="C187" i="22"/>
  <c r="B187" i="22"/>
  <c r="A179" i="22"/>
  <c r="F178" i="22"/>
  <c r="A178" i="22"/>
  <c r="A177" i="22"/>
  <c r="A176" i="22"/>
  <c r="A175" i="22"/>
  <c r="A174" i="22"/>
  <c r="A173" i="22"/>
  <c r="A172" i="22"/>
  <c r="A171" i="22"/>
  <c r="B167" i="22"/>
  <c r="I162" i="22" s="1"/>
  <c r="I163" i="22"/>
  <c r="M159" i="22"/>
  <c r="I159" i="22"/>
  <c r="I155" i="22"/>
  <c r="M151" i="22"/>
  <c r="I151" i="22"/>
  <c r="J150" i="22"/>
  <c r="I150" i="22"/>
  <c r="M150" i="22" s="1"/>
  <c r="I147" i="22"/>
  <c r="M143" i="22"/>
  <c r="I143" i="22"/>
  <c r="J142" i="22"/>
  <c r="I142" i="22"/>
  <c r="M142" i="22" s="1"/>
  <c r="B140" i="22"/>
  <c r="L139" i="22"/>
  <c r="I139" i="22"/>
  <c r="M139" i="22" s="1"/>
  <c r="I138" i="22"/>
  <c r="B137" i="22"/>
  <c r="F177" i="22" s="1"/>
  <c r="M136" i="22"/>
  <c r="I136" i="22"/>
  <c r="J135" i="22"/>
  <c r="I135" i="22"/>
  <c r="M135" i="22" s="1"/>
  <c r="M134" i="22"/>
  <c r="J134" i="22"/>
  <c r="I134" i="22"/>
  <c r="L134" i="22" s="1"/>
  <c r="L133" i="22"/>
  <c r="K133" i="22"/>
  <c r="J133" i="22"/>
  <c r="I133" i="22"/>
  <c r="M133" i="22" s="1"/>
  <c r="M132" i="22"/>
  <c r="K132" i="22"/>
  <c r="I132" i="22"/>
  <c r="J132" i="22" s="1"/>
  <c r="J131" i="22"/>
  <c r="I131" i="22"/>
  <c r="K131" i="22" s="1"/>
  <c r="J130" i="22"/>
  <c r="I130" i="22"/>
  <c r="L130" i="22" s="1"/>
  <c r="L129" i="22"/>
  <c r="K129" i="22"/>
  <c r="J129" i="22"/>
  <c r="I129" i="22"/>
  <c r="M129" i="22" s="1"/>
  <c r="K128" i="22"/>
  <c r="I128" i="22"/>
  <c r="J128" i="22" s="1"/>
  <c r="J127" i="22"/>
  <c r="I127" i="22"/>
  <c r="K127" i="22" s="1"/>
  <c r="J126" i="22"/>
  <c r="I126" i="22"/>
  <c r="L126" i="22" s="1"/>
  <c r="L125" i="22"/>
  <c r="K125" i="22"/>
  <c r="J125" i="22"/>
  <c r="I125" i="22"/>
  <c r="M125" i="22" s="1"/>
  <c r="K124" i="22"/>
  <c r="I124" i="22"/>
  <c r="M124" i="22" s="1"/>
  <c r="B123" i="22"/>
  <c r="I118" i="22" s="1"/>
  <c r="K121" i="22"/>
  <c r="I121" i="22"/>
  <c r="J121" i="22" s="1"/>
  <c r="J120" i="22"/>
  <c r="I120" i="22"/>
  <c r="K120" i="22" s="1"/>
  <c r="K119" i="22"/>
  <c r="J119" i="22"/>
  <c r="I119" i="22"/>
  <c r="M119" i="22" s="1"/>
  <c r="I117" i="22"/>
  <c r="J116" i="22"/>
  <c r="I116" i="22"/>
  <c r="M116" i="22" s="1"/>
  <c r="K115" i="22"/>
  <c r="J115" i="22"/>
  <c r="I115" i="22"/>
  <c r="M115" i="22" s="1"/>
  <c r="M113" i="22"/>
  <c r="I113" i="22"/>
  <c r="J112" i="22"/>
  <c r="I112" i="22"/>
  <c r="M112" i="22" s="1"/>
  <c r="K111" i="22"/>
  <c r="J111" i="22"/>
  <c r="I111" i="22"/>
  <c r="M111" i="22" s="1"/>
  <c r="L110" i="22"/>
  <c r="K110" i="22"/>
  <c r="J110" i="22"/>
  <c r="I110" i="22"/>
  <c r="M110" i="22" s="1"/>
  <c r="M109" i="22"/>
  <c r="I109" i="22"/>
  <c r="J108" i="22"/>
  <c r="I108" i="22"/>
  <c r="M108" i="22" s="1"/>
  <c r="K107" i="22"/>
  <c r="J107" i="22"/>
  <c r="I107" i="22"/>
  <c r="M107" i="22" s="1"/>
  <c r="L106" i="22"/>
  <c r="K106" i="22"/>
  <c r="J106" i="22"/>
  <c r="I106" i="22"/>
  <c r="M106" i="22" s="1"/>
  <c r="I105" i="22"/>
  <c r="M105" i="22" s="1"/>
  <c r="J104" i="22"/>
  <c r="I104" i="22"/>
  <c r="M104" i="22" s="1"/>
  <c r="K103" i="22"/>
  <c r="J103" i="22"/>
  <c r="I103" i="22"/>
  <c r="M103" i="22" s="1"/>
  <c r="L102" i="22"/>
  <c r="K102" i="22"/>
  <c r="J102" i="22"/>
  <c r="I102" i="22"/>
  <c r="M102" i="22" s="1"/>
  <c r="I101" i="22"/>
  <c r="J100" i="22"/>
  <c r="I100" i="22"/>
  <c r="M100" i="22" s="1"/>
  <c r="K99" i="22"/>
  <c r="J99" i="22"/>
  <c r="I99" i="22"/>
  <c r="M99" i="22" s="1"/>
  <c r="L98" i="22"/>
  <c r="K98" i="22"/>
  <c r="J98" i="22"/>
  <c r="I98" i="22"/>
  <c r="M98" i="22" s="1"/>
  <c r="I97" i="22"/>
  <c r="J96" i="22"/>
  <c r="I96" i="22"/>
  <c r="M96" i="22" s="1"/>
  <c r="B95" i="22"/>
  <c r="F175" i="22" s="1"/>
  <c r="I94" i="22"/>
  <c r="M94" i="22" s="1"/>
  <c r="J93" i="22"/>
  <c r="I93" i="22"/>
  <c r="M93" i="22" s="1"/>
  <c r="K92" i="22"/>
  <c r="J92" i="22"/>
  <c r="I92" i="22"/>
  <c r="M92" i="22" s="1"/>
  <c r="L91" i="22"/>
  <c r="K91" i="22"/>
  <c r="J91" i="22"/>
  <c r="I91" i="22"/>
  <c r="M91" i="22" s="1"/>
  <c r="I90" i="22"/>
  <c r="J89" i="22"/>
  <c r="I89" i="22"/>
  <c r="M89" i="22" s="1"/>
  <c r="K88" i="22"/>
  <c r="J88" i="22"/>
  <c r="I88" i="22"/>
  <c r="M88" i="22" s="1"/>
  <c r="L87" i="22"/>
  <c r="K87" i="22"/>
  <c r="J87" i="22"/>
  <c r="I87" i="22"/>
  <c r="M87" i="22" s="1"/>
  <c r="M86" i="22"/>
  <c r="I86" i="22"/>
  <c r="J85" i="22"/>
  <c r="I85" i="22"/>
  <c r="M85" i="22" s="1"/>
  <c r="K84" i="22"/>
  <c r="J84" i="22"/>
  <c r="I84" i="22"/>
  <c r="M84" i="22" s="1"/>
  <c r="L83" i="22"/>
  <c r="K83" i="22"/>
  <c r="J83" i="22"/>
  <c r="I83" i="22"/>
  <c r="M83" i="22" s="1"/>
  <c r="M82" i="22"/>
  <c r="I82" i="22"/>
  <c r="J81" i="22"/>
  <c r="I81" i="22"/>
  <c r="M81" i="22" s="1"/>
  <c r="K80" i="22"/>
  <c r="J80" i="22"/>
  <c r="I80" i="22"/>
  <c r="M80" i="22" s="1"/>
  <c r="L79" i="22"/>
  <c r="K79" i="22"/>
  <c r="J79" i="22"/>
  <c r="I79" i="22"/>
  <c r="M79" i="22" s="1"/>
  <c r="I78" i="22"/>
  <c r="M78" i="22" s="1"/>
  <c r="J77" i="22"/>
  <c r="I77" i="22"/>
  <c r="M77" i="22" s="1"/>
  <c r="K76" i="22"/>
  <c r="I76" i="22"/>
  <c r="J76" i="22" s="1"/>
  <c r="B75" i="22"/>
  <c r="I74" i="22" s="1"/>
  <c r="I72" i="22"/>
  <c r="J71" i="22"/>
  <c r="I71" i="22"/>
  <c r="M71" i="22" s="1"/>
  <c r="K70" i="22"/>
  <c r="J70" i="22"/>
  <c r="I70" i="22"/>
  <c r="M70" i="22" s="1"/>
  <c r="I68" i="22"/>
  <c r="J67" i="22"/>
  <c r="I67" i="22"/>
  <c r="M67" i="22" s="1"/>
  <c r="K66" i="22"/>
  <c r="J66" i="22"/>
  <c r="I66" i="22"/>
  <c r="M66" i="22" s="1"/>
  <c r="L65" i="22"/>
  <c r="K65" i="22"/>
  <c r="J65" i="22"/>
  <c r="I65" i="22"/>
  <c r="M65" i="22" s="1"/>
  <c r="I64" i="22"/>
  <c r="J63" i="22"/>
  <c r="I63" i="22"/>
  <c r="M63" i="22" s="1"/>
  <c r="K62" i="22"/>
  <c r="J62" i="22"/>
  <c r="I62" i="22"/>
  <c r="M62" i="22" s="1"/>
  <c r="L61" i="22"/>
  <c r="K61" i="22"/>
  <c r="J61" i="22"/>
  <c r="I61" i="22"/>
  <c r="M61" i="22" s="1"/>
  <c r="B60" i="22"/>
  <c r="M59" i="22"/>
  <c r="K59" i="22"/>
  <c r="J59" i="22"/>
  <c r="I59" i="22"/>
  <c r="L59" i="22" s="1"/>
  <c r="L57" i="22"/>
  <c r="K57" i="22"/>
  <c r="I57" i="22"/>
  <c r="J57" i="22" s="1"/>
  <c r="B56" i="22"/>
  <c r="L54" i="22"/>
  <c r="K54" i="22"/>
  <c r="I54" i="22"/>
  <c r="J54" i="22" s="1"/>
  <c r="I53" i="22"/>
  <c r="L53" i="22" s="1"/>
  <c r="I52" i="22"/>
  <c r="M52" i="22" s="1"/>
  <c r="K51" i="22"/>
  <c r="J51" i="22"/>
  <c r="I51" i="22"/>
  <c r="M51" i="22" s="1"/>
  <c r="L50" i="22"/>
  <c r="K50" i="22"/>
  <c r="I50" i="22"/>
  <c r="J50" i="22" s="1"/>
  <c r="I49" i="22"/>
  <c r="L49" i="22" s="1"/>
  <c r="I48" i="22"/>
  <c r="M48" i="22" s="1"/>
  <c r="K47" i="22"/>
  <c r="J47" i="22"/>
  <c r="I47" i="22"/>
  <c r="M47" i="22" s="1"/>
  <c r="L46" i="22"/>
  <c r="K46" i="22"/>
  <c r="I46" i="22"/>
  <c r="J46" i="22" s="1"/>
  <c r="I45" i="22"/>
  <c r="L45" i="22" s="1"/>
  <c r="I44" i="22"/>
  <c r="M44" i="22" s="1"/>
  <c r="K43" i="22"/>
  <c r="J43" i="22"/>
  <c r="I43" i="22"/>
  <c r="M43" i="22" s="1"/>
  <c r="L42" i="22"/>
  <c r="K42" i="22"/>
  <c r="I42" i="22"/>
  <c r="J42" i="22" s="1"/>
  <c r="I41" i="22"/>
  <c r="L41" i="22" s="1"/>
  <c r="I40" i="22"/>
  <c r="M40" i="22" s="1"/>
  <c r="K39" i="22"/>
  <c r="J39" i="22"/>
  <c r="I39" i="22"/>
  <c r="M39" i="22" s="1"/>
  <c r="L38" i="22"/>
  <c r="K38" i="22"/>
  <c r="I38" i="22"/>
  <c r="J38" i="22" s="1"/>
  <c r="I37" i="22"/>
  <c r="L37" i="22" s="1"/>
  <c r="I36" i="22"/>
  <c r="M36" i="22" s="1"/>
  <c r="K35" i="22"/>
  <c r="J35" i="22"/>
  <c r="I35" i="22"/>
  <c r="M35" i="22" s="1"/>
  <c r="L34" i="22"/>
  <c r="K34" i="22"/>
  <c r="I34" i="22"/>
  <c r="J34" i="22" s="1"/>
  <c r="I33" i="22"/>
  <c r="L33" i="22" s="1"/>
  <c r="B32" i="22"/>
  <c r="I21" i="22" l="1"/>
  <c r="J21" i="22" s="1"/>
  <c r="I31" i="22"/>
  <c r="J31" i="22" s="1"/>
  <c r="F171" i="22"/>
  <c r="I17" i="22"/>
  <c r="I13" i="22"/>
  <c r="I26" i="22"/>
  <c r="I30" i="22"/>
  <c r="I22" i="22"/>
  <c r="I10" i="22"/>
  <c r="I6" i="22"/>
  <c r="I2" i="22"/>
  <c r="I5" i="22"/>
  <c r="I18" i="22"/>
  <c r="I14" i="22"/>
  <c r="I9" i="22"/>
  <c r="I3" i="22"/>
  <c r="I4" i="22"/>
  <c r="I19" i="22"/>
  <c r="I25" i="22"/>
  <c r="I23" i="22"/>
  <c r="I24" i="22"/>
  <c r="I29" i="22"/>
  <c r="K31" i="22"/>
  <c r="M31" i="22"/>
  <c r="L31" i="22"/>
  <c r="I11" i="22"/>
  <c r="I12" i="22"/>
  <c r="I20" i="22"/>
  <c r="I7" i="22"/>
  <c r="I8" i="22"/>
  <c r="I15" i="22"/>
  <c r="I16" i="22"/>
  <c r="I27" i="22"/>
  <c r="I28" i="22"/>
  <c r="M33" i="22"/>
  <c r="J36" i="22"/>
  <c r="M37" i="22"/>
  <c r="J40" i="22"/>
  <c r="M41" i="22"/>
  <c r="J44" i="22"/>
  <c r="M45" i="22"/>
  <c r="J48" i="22"/>
  <c r="M49" i="22"/>
  <c r="J52" i="22"/>
  <c r="M53" i="22"/>
  <c r="L68" i="22"/>
  <c r="K68" i="22"/>
  <c r="J68" i="22"/>
  <c r="L72" i="22"/>
  <c r="K72" i="22"/>
  <c r="J72" i="22"/>
  <c r="J74" i="22"/>
  <c r="M74" i="22"/>
  <c r="L74" i="22"/>
  <c r="L90" i="22"/>
  <c r="K90" i="22"/>
  <c r="J90" i="22"/>
  <c r="L101" i="22"/>
  <c r="K101" i="22"/>
  <c r="J101" i="22"/>
  <c r="J33" i="22"/>
  <c r="M34" i="22"/>
  <c r="L35" i="22"/>
  <c r="K36" i="22"/>
  <c r="J37" i="22"/>
  <c r="M38" i="22"/>
  <c r="L39" i="22"/>
  <c r="K40" i="22"/>
  <c r="J41" i="22"/>
  <c r="M42" i="22"/>
  <c r="L43" i="22"/>
  <c r="K44" i="22"/>
  <c r="J45" i="22"/>
  <c r="M46" i="22"/>
  <c r="L47" i="22"/>
  <c r="K48" i="22"/>
  <c r="J49" i="22"/>
  <c r="M50" i="22"/>
  <c r="L51" i="22"/>
  <c r="K52" i="22"/>
  <c r="J53" i="22"/>
  <c r="M54" i="22"/>
  <c r="F172" i="22"/>
  <c r="I55" i="22"/>
  <c r="I56" i="22"/>
  <c r="M57" i="22"/>
  <c r="F173" i="22"/>
  <c r="I58" i="22"/>
  <c r="L64" i="22"/>
  <c r="K64" i="22"/>
  <c r="J64" i="22"/>
  <c r="M68" i="22"/>
  <c r="M72" i="22"/>
  <c r="L86" i="22"/>
  <c r="K86" i="22"/>
  <c r="J86" i="22"/>
  <c r="M90" i="22"/>
  <c r="L97" i="22"/>
  <c r="K97" i="22"/>
  <c r="J97" i="22"/>
  <c r="M101" i="22"/>
  <c r="L113" i="22"/>
  <c r="K113" i="22"/>
  <c r="J113" i="22"/>
  <c r="L117" i="22"/>
  <c r="K117" i="22"/>
  <c r="J117" i="22"/>
  <c r="M117" i="22"/>
  <c r="K118" i="22"/>
  <c r="J118" i="22"/>
  <c r="M118" i="22"/>
  <c r="L118" i="22"/>
  <c r="K33" i="22"/>
  <c r="L36" i="22"/>
  <c r="K37" i="22"/>
  <c r="L40" i="22"/>
  <c r="K41" i="22"/>
  <c r="L44" i="22"/>
  <c r="K45" i="22"/>
  <c r="L48" i="22"/>
  <c r="K49" i="22"/>
  <c r="L52" i="22"/>
  <c r="K53" i="22"/>
  <c r="M64" i="22"/>
  <c r="I75" i="22"/>
  <c r="L82" i="22"/>
  <c r="K82" i="22"/>
  <c r="J82" i="22"/>
  <c r="M97" i="22"/>
  <c r="L109" i="22"/>
  <c r="K109" i="22"/>
  <c r="J109" i="22"/>
  <c r="L162" i="22"/>
  <c r="K162" i="22"/>
  <c r="M162" i="22"/>
  <c r="J162" i="22"/>
  <c r="K74" i="22"/>
  <c r="L78" i="22"/>
  <c r="K78" i="22"/>
  <c r="J78" i="22"/>
  <c r="D95" i="22" s="1"/>
  <c r="D175" i="22" s="1"/>
  <c r="L94" i="22"/>
  <c r="K94" i="22"/>
  <c r="J94" i="22"/>
  <c r="L105" i="22"/>
  <c r="K105" i="22"/>
  <c r="J105" i="22"/>
  <c r="L138" i="22"/>
  <c r="F140" i="22" s="1"/>
  <c r="C178" i="22" s="1"/>
  <c r="K138" i="22"/>
  <c r="K147" i="22"/>
  <c r="J147" i="22"/>
  <c r="K155" i="22"/>
  <c r="J155" i="22"/>
  <c r="K163" i="22"/>
  <c r="J163" i="22"/>
  <c r="F174" i="22"/>
  <c r="L62" i="22"/>
  <c r="K63" i="22"/>
  <c r="L66" i="22"/>
  <c r="K67" i="22"/>
  <c r="I69" i="22"/>
  <c r="L70" i="22"/>
  <c r="K71" i="22"/>
  <c r="I73" i="22"/>
  <c r="L76" i="22"/>
  <c r="K77" i="22"/>
  <c r="E95" i="22" s="1"/>
  <c r="B175" i="22" s="1"/>
  <c r="L80" i="22"/>
  <c r="K81" i="22"/>
  <c r="L84" i="22"/>
  <c r="K85" i="22"/>
  <c r="L88" i="22"/>
  <c r="K89" i="22"/>
  <c r="L92" i="22"/>
  <c r="K93" i="22"/>
  <c r="K96" i="22"/>
  <c r="L99" i="22"/>
  <c r="K100" i="22"/>
  <c r="L103" i="22"/>
  <c r="K104" i="22"/>
  <c r="L107" i="22"/>
  <c r="K108" i="22"/>
  <c r="L111" i="22"/>
  <c r="K112" i="22"/>
  <c r="I114" i="22"/>
  <c r="L115" i="22"/>
  <c r="K116" i="22"/>
  <c r="L119" i="22"/>
  <c r="L120" i="22"/>
  <c r="L121" i="22"/>
  <c r="L124" i="22"/>
  <c r="K126" i="22"/>
  <c r="E137" i="22" s="1"/>
  <c r="B177" i="22" s="1"/>
  <c r="L127" i="22"/>
  <c r="L128" i="22"/>
  <c r="K130" i="22"/>
  <c r="L131" i="22"/>
  <c r="L132" i="22"/>
  <c r="K134" i="22"/>
  <c r="J138" i="22"/>
  <c r="D140" i="22" s="1"/>
  <c r="D178" i="22" s="1"/>
  <c r="I146" i="22"/>
  <c r="L147" i="22"/>
  <c r="I154" i="22"/>
  <c r="L155" i="22"/>
  <c r="L163" i="22"/>
  <c r="L63" i="22"/>
  <c r="L67" i="22"/>
  <c r="L71" i="22"/>
  <c r="M76" i="22"/>
  <c r="G95" i="22" s="1"/>
  <c r="E175" i="22" s="1"/>
  <c r="L77" i="22"/>
  <c r="L81" i="22"/>
  <c r="L85" i="22"/>
  <c r="L89" i="22"/>
  <c r="L93" i="22"/>
  <c r="I95" i="22"/>
  <c r="L96" i="22"/>
  <c r="L100" i="22"/>
  <c r="L104" i="22"/>
  <c r="L108" i="22"/>
  <c r="L112" i="22"/>
  <c r="L116" i="22"/>
  <c r="M120" i="22"/>
  <c r="M121" i="22"/>
  <c r="F176" i="22"/>
  <c r="I122" i="22"/>
  <c r="I123" i="22" s="1"/>
  <c r="M126" i="22"/>
  <c r="G137" i="22" s="1"/>
  <c r="E177" i="22" s="1"/>
  <c r="M127" i="22"/>
  <c r="M128" i="22"/>
  <c r="M130" i="22"/>
  <c r="M131" i="22"/>
  <c r="K136" i="22"/>
  <c r="J136" i="22"/>
  <c r="M138" i="22"/>
  <c r="G140" i="22" s="1"/>
  <c r="E178" i="22" s="1"/>
  <c r="K143" i="22"/>
  <c r="J143" i="22"/>
  <c r="M147" i="22"/>
  <c r="K151" i="22"/>
  <c r="J151" i="22"/>
  <c r="M155" i="22"/>
  <c r="K159" i="22"/>
  <c r="J159" i="22"/>
  <c r="M163" i="22"/>
  <c r="F179" i="22"/>
  <c r="I165" i="22"/>
  <c r="I161" i="22"/>
  <c r="I157" i="22"/>
  <c r="I153" i="22"/>
  <c r="I149" i="22"/>
  <c r="I145" i="22"/>
  <c r="I141" i="22"/>
  <c r="I164" i="22"/>
  <c r="I160" i="22"/>
  <c r="I156" i="22"/>
  <c r="I152" i="22"/>
  <c r="I148" i="22"/>
  <c r="I144" i="22"/>
  <c r="I137" i="22"/>
  <c r="J124" i="22"/>
  <c r="D137" i="22" s="1"/>
  <c r="D177" i="22" s="1"/>
  <c r="L135" i="22"/>
  <c r="K135" i="22"/>
  <c r="L136" i="22"/>
  <c r="K139" i="22"/>
  <c r="J139" i="22"/>
  <c r="L142" i="22"/>
  <c r="K142" i="22"/>
  <c r="L143" i="22"/>
  <c r="L150" i="22"/>
  <c r="K150" i="22"/>
  <c r="L151" i="22"/>
  <c r="I158" i="22"/>
  <c r="L159" i="22"/>
  <c r="I166" i="22"/>
  <c r="G39" i="20"/>
  <c r="G41" i="20" s="1"/>
  <c r="G43" i="20" s="1"/>
  <c r="P18" i="20"/>
  <c r="K21" i="22" l="1"/>
  <c r="L21" i="22"/>
  <c r="M21" i="22"/>
  <c r="J152" i="22"/>
  <c r="M152" i="22"/>
  <c r="L152" i="22"/>
  <c r="K152" i="22"/>
  <c r="M141" i="22"/>
  <c r="I167" i="22"/>
  <c r="L141" i="22"/>
  <c r="K141" i="22"/>
  <c r="J141" i="22"/>
  <c r="M157" i="22"/>
  <c r="L157" i="22"/>
  <c r="K157" i="22"/>
  <c r="J157" i="22"/>
  <c r="L154" i="22"/>
  <c r="K154" i="22"/>
  <c r="M154" i="22"/>
  <c r="J154" i="22"/>
  <c r="F137" i="22"/>
  <c r="C177" i="22" s="1"/>
  <c r="K15" i="22"/>
  <c r="J15" i="22"/>
  <c r="M15" i="22"/>
  <c r="L15" i="22"/>
  <c r="J12" i="22"/>
  <c r="M12" i="22"/>
  <c r="L12" i="22"/>
  <c r="K12" i="22"/>
  <c r="K23" i="22"/>
  <c r="J23" i="22"/>
  <c r="L23" i="22"/>
  <c r="M23" i="22"/>
  <c r="J3" i="22"/>
  <c r="L3" i="22"/>
  <c r="K3" i="22"/>
  <c r="M3" i="22"/>
  <c r="L5" i="22"/>
  <c r="M5" i="22"/>
  <c r="K5" i="22"/>
  <c r="J5" i="22"/>
  <c r="L22" i="22"/>
  <c r="K22" i="22"/>
  <c r="J22" i="22"/>
  <c r="M22" i="22"/>
  <c r="M17" i="22"/>
  <c r="L17" i="22"/>
  <c r="K17" i="22"/>
  <c r="J17" i="22"/>
  <c r="L166" i="22"/>
  <c r="K166" i="22"/>
  <c r="M166" i="22"/>
  <c r="J166" i="22"/>
  <c r="J156" i="22"/>
  <c r="M156" i="22"/>
  <c r="K156" i="22"/>
  <c r="L156" i="22"/>
  <c r="M145" i="22"/>
  <c r="L145" i="22"/>
  <c r="J145" i="22"/>
  <c r="K145" i="22"/>
  <c r="M161" i="22"/>
  <c r="L161" i="22"/>
  <c r="J161" i="22"/>
  <c r="K161" i="22"/>
  <c r="F95" i="22"/>
  <c r="C175" i="22" s="1"/>
  <c r="K69" i="22"/>
  <c r="E75" i="22" s="1"/>
  <c r="B174" i="22" s="1"/>
  <c r="B186" i="22" s="1"/>
  <c r="C186" i="22" s="1"/>
  <c r="J69" i="22"/>
  <c r="D75" i="22" s="1"/>
  <c r="D174" i="22" s="1"/>
  <c r="M69" i="22"/>
  <c r="G75" i="22" s="1"/>
  <c r="E174" i="22" s="1"/>
  <c r="L69" i="22"/>
  <c r="F75" i="22" s="1"/>
  <c r="C174" i="22" s="1"/>
  <c r="E140" i="22"/>
  <c r="B178" i="22" s="1"/>
  <c r="J28" i="22"/>
  <c r="M28" i="22"/>
  <c r="K28" i="22"/>
  <c r="L28" i="22"/>
  <c r="M8" i="22"/>
  <c r="L8" i="22"/>
  <c r="K8" i="22"/>
  <c r="J8" i="22"/>
  <c r="K11" i="22"/>
  <c r="J11" i="22"/>
  <c r="L11" i="22"/>
  <c r="M11" i="22"/>
  <c r="M25" i="22"/>
  <c r="L25" i="22"/>
  <c r="K25" i="22"/>
  <c r="J25" i="22"/>
  <c r="L9" i="22"/>
  <c r="K9" i="22"/>
  <c r="M9" i="22"/>
  <c r="J9" i="22"/>
  <c r="I32" i="22"/>
  <c r="K2" i="22"/>
  <c r="J2" i="22"/>
  <c r="M2" i="22"/>
  <c r="L2" i="22"/>
  <c r="L30" i="22"/>
  <c r="K30" i="22"/>
  <c r="J30" i="22"/>
  <c r="M30" i="22"/>
  <c r="F180" i="22"/>
  <c r="G171" i="22" s="1"/>
  <c r="J144" i="22"/>
  <c r="M144" i="22"/>
  <c r="L144" i="22"/>
  <c r="K144" i="22"/>
  <c r="J160" i="22"/>
  <c r="M160" i="22"/>
  <c r="L160" i="22"/>
  <c r="K160" i="22"/>
  <c r="M149" i="22"/>
  <c r="L149" i="22"/>
  <c r="K149" i="22"/>
  <c r="J149" i="22"/>
  <c r="M165" i="22"/>
  <c r="L165" i="22"/>
  <c r="K165" i="22"/>
  <c r="J165" i="22"/>
  <c r="M122" i="22"/>
  <c r="J122" i="22"/>
  <c r="L122" i="22"/>
  <c r="K122" i="22"/>
  <c r="L146" i="22"/>
  <c r="K146" i="22"/>
  <c r="M146" i="22"/>
  <c r="J146" i="22"/>
  <c r="K114" i="22"/>
  <c r="J114" i="22"/>
  <c r="D123" i="22" s="1"/>
  <c r="D176" i="22" s="1"/>
  <c r="M114" i="22"/>
  <c r="G123" i="22" s="1"/>
  <c r="E176" i="22" s="1"/>
  <c r="L114" i="22"/>
  <c r="K73" i="22"/>
  <c r="J73" i="22"/>
  <c r="M73" i="22"/>
  <c r="L73" i="22"/>
  <c r="M58" i="22"/>
  <c r="G60" i="22" s="1"/>
  <c r="E173" i="22" s="1"/>
  <c r="D185" i="22" s="1"/>
  <c r="I60" i="22"/>
  <c r="K58" i="22"/>
  <c r="E60" i="22" s="1"/>
  <c r="B173" i="22" s="1"/>
  <c r="B185" i="22" s="1"/>
  <c r="J58" i="22"/>
  <c r="D60" i="22" s="1"/>
  <c r="D173" i="22" s="1"/>
  <c r="C185" i="22" s="1"/>
  <c r="L58" i="22"/>
  <c r="F60" i="22" s="1"/>
  <c r="C173" i="22" s="1"/>
  <c r="M55" i="22"/>
  <c r="K55" i="22"/>
  <c r="E56" i="22" s="1"/>
  <c r="B172" i="22" s="1"/>
  <c r="B191" i="22" s="1"/>
  <c r="C191" i="22" s="1"/>
  <c r="J55" i="22"/>
  <c r="D56" i="22" s="1"/>
  <c r="D172" i="22" s="1"/>
  <c r="L55" i="22"/>
  <c r="F56" i="22" s="1"/>
  <c r="C172" i="22" s="1"/>
  <c r="K27" i="22"/>
  <c r="J27" i="22"/>
  <c r="M27" i="22"/>
  <c r="L27" i="22"/>
  <c r="J7" i="22"/>
  <c r="K7" i="22"/>
  <c r="M7" i="22"/>
  <c r="L7" i="22"/>
  <c r="M29" i="22"/>
  <c r="L29" i="22"/>
  <c r="J29" i="22"/>
  <c r="K29" i="22"/>
  <c r="K19" i="22"/>
  <c r="J19" i="22"/>
  <c r="M19" i="22"/>
  <c r="L19" i="22"/>
  <c r="L14" i="22"/>
  <c r="K14" i="22"/>
  <c r="M14" i="22"/>
  <c r="J14" i="22"/>
  <c r="K6" i="22"/>
  <c r="J6" i="22"/>
  <c r="L6" i="22"/>
  <c r="M6" i="22"/>
  <c r="L26" i="22"/>
  <c r="K26" i="22"/>
  <c r="J26" i="22"/>
  <c r="M26" i="22"/>
  <c r="L158" i="22"/>
  <c r="K158" i="22"/>
  <c r="M158" i="22"/>
  <c r="J158" i="22"/>
  <c r="J148" i="22"/>
  <c r="M148" i="22"/>
  <c r="K148" i="22"/>
  <c r="L148" i="22"/>
  <c r="J164" i="22"/>
  <c r="M164" i="22"/>
  <c r="K164" i="22"/>
  <c r="L164" i="22"/>
  <c r="M153" i="22"/>
  <c r="L153" i="22"/>
  <c r="J153" i="22"/>
  <c r="K153" i="22"/>
  <c r="F123" i="22"/>
  <c r="C176" i="22" s="1"/>
  <c r="E123" i="22"/>
  <c r="B176" i="22" s="1"/>
  <c r="G56" i="22"/>
  <c r="E172" i="22" s="1"/>
  <c r="J16" i="22"/>
  <c r="M16" i="22"/>
  <c r="L16" i="22"/>
  <c r="K16" i="22"/>
  <c r="J20" i="22"/>
  <c r="M20" i="22"/>
  <c r="L20" i="22"/>
  <c r="K20" i="22"/>
  <c r="J24" i="22"/>
  <c r="M24" i="22"/>
  <c r="K24" i="22"/>
  <c r="L24" i="22"/>
  <c r="M4" i="22"/>
  <c r="J4" i="22"/>
  <c r="L4" i="22"/>
  <c r="K4" i="22"/>
  <c r="L18" i="22"/>
  <c r="K18" i="22"/>
  <c r="J18" i="22"/>
  <c r="M18" i="22"/>
  <c r="L10" i="22"/>
  <c r="K10" i="22"/>
  <c r="J10" i="22"/>
  <c r="M10" i="22"/>
  <c r="M13" i="22"/>
  <c r="L13" i="22"/>
  <c r="J13" i="22"/>
  <c r="K13" i="22"/>
  <c r="D16" i="20"/>
  <c r="G179" i="22" l="1"/>
  <c r="I179" i="22" s="1"/>
  <c r="G173" i="22"/>
  <c r="G174" i="22"/>
  <c r="I174" i="22" s="1"/>
  <c r="G172" i="22"/>
  <c r="H172" i="22" s="1"/>
  <c r="G176" i="22"/>
  <c r="H176" i="22" s="1"/>
  <c r="F32" i="22"/>
  <c r="C171" i="22" s="1"/>
  <c r="E167" i="22"/>
  <c r="L75" i="22"/>
  <c r="K174" i="22"/>
  <c r="G32" i="22"/>
  <c r="E171" i="22" s="1"/>
  <c r="D184" i="22" s="1"/>
  <c r="F167" i="22"/>
  <c r="C179" i="22" s="1"/>
  <c r="I171" i="22"/>
  <c r="D32" i="22"/>
  <c r="D171" i="22" s="1"/>
  <c r="C184" i="22" s="1"/>
  <c r="H173" i="22"/>
  <c r="K173" i="22"/>
  <c r="J173" i="22"/>
  <c r="I173" i="22"/>
  <c r="G178" i="22"/>
  <c r="G175" i="22"/>
  <c r="G177" i="22"/>
  <c r="E32" i="22"/>
  <c r="B171" i="22" s="1"/>
  <c r="H171" i="22" s="1"/>
  <c r="D167" i="22"/>
  <c r="G167" i="22"/>
  <c r="E179" i="22" s="1"/>
  <c r="D189" i="22" s="1"/>
  <c r="K179" i="22" l="1"/>
  <c r="J176" i="22"/>
  <c r="J174" i="22"/>
  <c r="H174" i="22"/>
  <c r="K171" i="22"/>
  <c r="K176" i="22"/>
  <c r="K172" i="22"/>
  <c r="I176" i="22"/>
  <c r="I172" i="22"/>
  <c r="D190" i="22"/>
  <c r="J172" i="22"/>
  <c r="I178" i="22"/>
  <c r="H178" i="22"/>
  <c r="K178" i="22"/>
  <c r="J178" i="22"/>
  <c r="H177" i="22"/>
  <c r="K177" i="22"/>
  <c r="J177" i="22"/>
  <c r="I177" i="22"/>
  <c r="J171" i="22"/>
  <c r="B189" i="22"/>
  <c r="B179" i="22"/>
  <c r="H179" i="22" s="1"/>
  <c r="D179" i="22"/>
  <c r="J179" i="22" s="1"/>
  <c r="C189" i="22"/>
  <c r="B190" i="22"/>
  <c r="C190" i="22" s="1"/>
  <c r="B184" i="22"/>
  <c r="J175" i="22"/>
  <c r="I175" i="22"/>
  <c r="H175" i="22"/>
  <c r="K175" i="22"/>
  <c r="E180" i="22" l="1"/>
  <c r="D194" i="22" s="1"/>
  <c r="C180" i="22"/>
  <c r="B180" i="22"/>
  <c r="B194" i="22" s="1"/>
  <c r="D180" i="22"/>
  <c r="C194" i="22" s="1"/>
  <c r="C23" i="20" l="1"/>
  <c r="C24" i="20" l="1"/>
  <c r="C25" i="20" l="1"/>
  <c r="C26" i="20" l="1"/>
  <c r="G49" i="20" l="1"/>
  <c r="C27" i="20"/>
  <c r="C28" i="20" l="1"/>
  <c r="P50" i="19" l="1"/>
  <c r="P51" i="19" s="1"/>
  <c r="P48" i="19"/>
  <c r="P47" i="19" s="1"/>
  <c r="T46" i="19"/>
  <c r="U46" i="19" s="1"/>
  <c r="R46" i="19"/>
  <c r="Q46" i="19"/>
  <c r="F21" i="19"/>
  <c r="E21" i="19"/>
  <c r="D21" i="19"/>
  <c r="G4" i="19"/>
  <c r="H4" i="19" s="1"/>
  <c r="I11" i="19" l="1"/>
  <c r="I19" i="19" s="1"/>
  <c r="M11" i="19"/>
  <c r="M19" i="19" s="1"/>
  <c r="C31" i="19" s="1"/>
  <c r="E11" i="19"/>
  <c r="E19" i="19" s="1"/>
  <c r="E23" i="19" s="1"/>
  <c r="D11" i="19"/>
  <c r="D19" i="19" s="1"/>
  <c r="H11" i="19"/>
  <c r="H19" i="19" s="1"/>
  <c r="L11" i="19"/>
  <c r="L19" i="19" s="1"/>
  <c r="D23" i="19"/>
  <c r="F11" i="19"/>
  <c r="F19" i="19" s="1"/>
  <c r="F23" i="19" s="1"/>
  <c r="J11" i="19"/>
  <c r="J19" i="19" s="1"/>
  <c r="G11" i="19"/>
  <c r="G19" i="19" s="1"/>
  <c r="K11" i="19"/>
  <c r="K19" i="19" s="1"/>
  <c r="I4" i="19"/>
  <c r="H21" i="19"/>
  <c r="H23" i="19" s="1"/>
  <c r="G21" i="19"/>
  <c r="G23" i="19" l="1"/>
  <c r="I21" i="19"/>
  <c r="I23" i="19" s="1"/>
  <c r="J4" i="19"/>
  <c r="K4" i="19" l="1"/>
  <c r="J21" i="19"/>
  <c r="J23" i="19" s="1"/>
  <c r="L4" i="19" l="1"/>
  <c r="K21" i="19"/>
  <c r="K23" i="19" s="1"/>
  <c r="M4" i="19" l="1"/>
  <c r="M21" i="19" s="1"/>
  <c r="L21" i="19"/>
  <c r="L23" i="19" s="1"/>
  <c r="M23" i="19" l="1"/>
  <c r="C34" i="19" s="1"/>
  <c r="C32" i="19"/>
  <c r="C36" i="19" l="1"/>
  <c r="F26" i="18"/>
  <c r="H17" i="18" s="1"/>
  <c r="F17" i="18" s="1"/>
  <c r="F15" i="18"/>
  <c r="F13" i="18"/>
  <c r="F11" i="18"/>
  <c r="D37" i="16"/>
  <c r="D36" i="16"/>
  <c r="D33" i="16"/>
  <c r="D32" i="16"/>
  <c r="D30" i="16"/>
  <c r="D29" i="16"/>
  <c r="D27" i="16"/>
  <c r="D26" i="16"/>
  <c r="E24" i="16"/>
  <c r="D24" i="16"/>
  <c r="D23" i="16"/>
  <c r="E21" i="16"/>
  <c r="D21" i="16"/>
  <c r="H36" i="16"/>
  <c r="F36" i="16"/>
  <c r="E36" i="16"/>
  <c r="H32" i="16"/>
  <c r="G32" i="16"/>
  <c r="F32" i="16"/>
  <c r="E32" i="16"/>
  <c r="H29" i="16"/>
  <c r="F29" i="16"/>
  <c r="E29" i="16"/>
  <c r="H19" i="16"/>
  <c r="H37" i="16" s="1"/>
  <c r="G26" i="16"/>
  <c r="F26" i="16"/>
  <c r="E26" i="16"/>
  <c r="H23" i="16"/>
  <c r="E23" i="16"/>
  <c r="G4" i="16"/>
  <c r="G21" i="16" s="1"/>
  <c r="F4" i="16"/>
  <c r="F21" i="16" s="1"/>
  <c r="D9" i="15"/>
  <c r="C9" i="15"/>
  <c r="E45" i="14"/>
  <c r="F44" i="14" s="1"/>
  <c r="F45" i="14" s="1"/>
  <c r="E39" i="14"/>
  <c r="F37" i="14" s="1"/>
  <c r="F38" i="14"/>
  <c r="F39" i="14" s="1"/>
  <c r="E32" i="14"/>
  <c r="F31" i="14" s="1"/>
  <c r="F32" i="14" s="1"/>
  <c r="E26" i="14"/>
  <c r="F25" i="14" s="1"/>
  <c r="E19" i="14"/>
  <c r="F18" i="14" s="1"/>
  <c r="E12" i="14"/>
  <c r="F11" i="14" s="1"/>
  <c r="F6" i="16" l="1"/>
  <c r="F24" i="16" s="1"/>
  <c r="P46" i="19"/>
  <c r="C42" i="19"/>
  <c r="C39" i="19"/>
  <c r="C41" i="19"/>
  <c r="H15" i="16"/>
  <c r="H33" i="16" s="1"/>
  <c r="H26" i="16"/>
  <c r="G12" i="16"/>
  <c r="G30" i="16" s="1"/>
  <c r="H12" i="16"/>
  <c r="H30" i="16" s="1"/>
  <c r="H9" i="16"/>
  <c r="H27" i="16" s="1"/>
  <c r="G6" i="16"/>
  <c r="G24" i="16" s="1"/>
  <c r="H6" i="16"/>
  <c r="H24" i="16" s="1"/>
  <c r="G19" i="16"/>
  <c r="G37" i="16" s="1"/>
  <c r="F23" i="16"/>
  <c r="H4" i="16"/>
  <c r="E9" i="16"/>
  <c r="E27" i="16" s="1"/>
  <c r="E12" i="16"/>
  <c r="E30" i="16" s="1"/>
  <c r="E15" i="16"/>
  <c r="E33" i="16" s="1"/>
  <c r="E19" i="16"/>
  <c r="E37" i="16" s="1"/>
  <c r="G23" i="16"/>
  <c r="G29" i="16"/>
  <c r="G36" i="16"/>
  <c r="F9" i="16"/>
  <c r="F27" i="16" s="1"/>
  <c r="F12" i="16"/>
  <c r="F30" i="16" s="1"/>
  <c r="F15" i="16"/>
  <c r="F33" i="16" s="1"/>
  <c r="F19" i="16"/>
  <c r="F37" i="16" s="1"/>
  <c r="G9" i="16"/>
  <c r="G27" i="16" s="1"/>
  <c r="G15" i="16"/>
  <c r="G33" i="16" s="1"/>
  <c r="F5" i="14"/>
  <c r="F12" i="14" s="1"/>
  <c r="F9" i="14"/>
  <c r="F6" i="14"/>
  <c r="F10" i="14"/>
  <c r="F17" i="14"/>
  <c r="F19" i="14" s="1"/>
  <c r="F24" i="14"/>
  <c r="F26" i="14" s="1"/>
  <c r="F8" i="14"/>
  <c r="F7" i="14"/>
  <c r="H21" i="16" l="1"/>
  <c r="J4" i="16" l="1"/>
  <c r="I21" i="16"/>
  <c r="J21" i="16" l="1"/>
  <c r="K4" i="16"/>
  <c r="K21" i="16" s="1"/>
  <c r="C159" i="13"/>
  <c r="C142" i="13" l="1"/>
  <c r="C98" i="13"/>
  <c r="D11" i="13"/>
  <c r="I5" i="16" s="1"/>
  <c r="C11" i="13"/>
  <c r="J5" i="16" s="1"/>
  <c r="J23" i="16" s="1"/>
  <c r="C125" i="13"/>
  <c r="C124" i="13"/>
  <c r="C122" i="13"/>
  <c r="C118" i="13"/>
  <c r="C117" i="13"/>
  <c r="C112" i="13"/>
  <c r="C111" i="13"/>
  <c r="C110" i="13"/>
  <c r="C109" i="13"/>
  <c r="C108" i="13"/>
  <c r="C107" i="13"/>
  <c r="C106" i="13"/>
  <c r="C105" i="13"/>
  <c r="C103" i="13"/>
  <c r="D102" i="13"/>
  <c r="C102" i="13"/>
  <c r="C97" i="13"/>
  <c r="C91" i="13"/>
  <c r="C90" i="13"/>
  <c r="D98" i="13"/>
  <c r="D96" i="13"/>
  <c r="C96" i="13"/>
  <c r="D92" i="13"/>
  <c r="C92" i="13"/>
  <c r="D82" i="13"/>
  <c r="C82" i="13"/>
  <c r="D66" i="13"/>
  <c r="C66" i="13"/>
  <c r="D70" i="13"/>
  <c r="C70" i="13"/>
  <c r="D53" i="13"/>
  <c r="C53" i="13"/>
  <c r="D47" i="13"/>
  <c r="C47" i="13"/>
  <c r="I23" i="16" l="1"/>
  <c r="J6" i="16"/>
  <c r="J24" i="16" s="1"/>
  <c r="I6" i="16"/>
  <c r="I24" i="16" s="1"/>
  <c r="C113" i="13"/>
  <c r="C104" i="13"/>
  <c r="D19" i="13"/>
  <c r="D23" i="13" s="1"/>
  <c r="C127" i="13"/>
  <c r="C19" i="13"/>
  <c r="C23" i="13" s="1"/>
  <c r="D125" i="13"/>
  <c r="C168" i="13" s="1"/>
  <c r="C100" i="13"/>
  <c r="D91" i="13"/>
  <c r="D103" i="13"/>
  <c r="D104" i="13" s="1"/>
  <c r="D90" i="13"/>
  <c r="C94" i="13"/>
  <c r="C84" i="13"/>
  <c r="D59" i="13"/>
  <c r="D84" i="13"/>
  <c r="C59" i="13"/>
  <c r="D111" i="13" s="1"/>
  <c r="C129" i="13" l="1"/>
  <c r="J18" i="16"/>
  <c r="J36" i="16" s="1"/>
  <c r="C27" i="13"/>
  <c r="J8" i="16"/>
  <c r="D27" i="13"/>
  <c r="I8" i="16"/>
  <c r="C115" i="13"/>
  <c r="C120" i="13" s="1"/>
  <c r="C156" i="13"/>
  <c r="C32" i="13"/>
  <c r="D112" i="13"/>
  <c r="D118" i="13"/>
  <c r="C148" i="13" s="1"/>
  <c r="D124" i="13"/>
  <c r="D117" i="13"/>
  <c r="C147" i="13" s="1"/>
  <c r="D94" i="13"/>
  <c r="C152" i="13" s="1"/>
  <c r="D122" i="13"/>
  <c r="D107" i="13"/>
  <c r="D105" i="13"/>
  <c r="D97" i="13"/>
  <c r="D100" i="13" s="1"/>
  <c r="C146" i="13" s="1"/>
  <c r="D108" i="13"/>
  <c r="D110" i="13"/>
  <c r="D109" i="13"/>
  <c r="D106" i="13"/>
  <c r="D85" i="13"/>
  <c r="C85" i="13"/>
  <c r="C130" i="13" l="1"/>
  <c r="J26" i="16"/>
  <c r="J19" i="16"/>
  <c r="J37" i="16" s="1"/>
  <c r="J9" i="16"/>
  <c r="J27" i="16" s="1"/>
  <c r="I26" i="16"/>
  <c r="I9" i="16"/>
  <c r="I27" i="16" s="1"/>
  <c r="D32" i="13"/>
  <c r="D36" i="13" s="1"/>
  <c r="I14" i="16" s="1"/>
  <c r="I11" i="16"/>
  <c r="C138" i="13"/>
  <c r="J11" i="16"/>
  <c r="D127" i="13"/>
  <c r="I18" i="16" s="1"/>
  <c r="I36" i="16" s="1"/>
  <c r="C160" i="13"/>
  <c r="D113" i="13"/>
  <c r="C157" i="13" s="1"/>
  <c r="C36" i="13"/>
  <c r="C139" i="13"/>
  <c r="D129" i="13" l="1"/>
  <c r="I19" i="16"/>
  <c r="I37" i="16" s="1"/>
  <c r="I29" i="16"/>
  <c r="I12" i="16"/>
  <c r="I30" i="16" s="1"/>
  <c r="J29" i="16"/>
  <c r="J12" i="16"/>
  <c r="J30" i="16" s="1"/>
  <c r="I32" i="16"/>
  <c r="I15" i="16"/>
  <c r="I33" i="16" s="1"/>
  <c r="C164" i="13"/>
  <c r="J14" i="16"/>
  <c r="C140" i="13"/>
  <c r="C144" i="13" s="1"/>
  <c r="C150" i="13" s="1"/>
  <c r="C154" i="13" s="1"/>
  <c r="C158" i="13"/>
  <c r="C162" i="13" s="1"/>
  <c r="D115" i="13"/>
  <c r="D120" i="13" s="1"/>
  <c r="D130" i="13" s="1"/>
  <c r="J32" i="16" l="1"/>
  <c r="J15" i="16"/>
  <c r="J33" i="16" s="1"/>
  <c r="C166" i="13"/>
  <c r="C169" i="13" s="1"/>
  <c r="C170" i="13" s="1"/>
  <c r="C172" i="13" s="1"/>
  <c r="L22" i="20"/>
  <c r="M22" i="20" s="1"/>
  <c r="G51" i="20" l="1"/>
  <c r="G55" i="20" s="1"/>
  <c r="G59" i="20" s="1"/>
  <c r="M31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Barbi Alex</author>
    <author>Guerra Rebecca</author>
  </authors>
  <commentList>
    <comment ref="I13" authorId="0" shapeId="0" xr:uid="{24555758-F640-5F4A-A2EB-03A1A7B58DF6}">
      <text>
        <r>
          <rPr>
            <b/>
            <sz val="9"/>
            <color indexed="81"/>
            <rFont val="Tahoma"/>
            <family val="2"/>
          </rPr>
          <t>Barbi Alex:</t>
        </r>
        <r>
          <rPr>
            <sz val="9"/>
            <color indexed="81"/>
            <rFont val="Tahoma"/>
            <family val="2"/>
          </rPr>
          <t xml:space="preserve">
come da impairment test</t>
        </r>
      </text>
    </comment>
    <comment ref="F23" authorId="1" shapeId="0" xr:uid="{B65F3F44-E222-1948-8120-ACD8D582B14F}">
      <text>
        <r>
          <rPr>
            <sz val="9"/>
            <color indexed="81"/>
            <rFont val="Tahoma"/>
            <family val="2"/>
          </rPr>
          <t>Pama_ConsolidatoFY2020, pg. 25</t>
        </r>
      </text>
    </comment>
    <comment ref="F25" authorId="1" shapeId="0" xr:uid="{74678F0F-94E7-2444-B3DE-E6A5A0AB6808}">
      <text>
        <r>
          <rPr>
            <sz val="9"/>
            <color indexed="81"/>
            <rFont val="Tahoma"/>
            <family val="2"/>
          </rPr>
          <t>Pama_ConsolidatoFY2020, pg. 25</t>
        </r>
      </text>
    </comment>
  </commentList>
</comments>
</file>

<file path=xl/sharedStrings.xml><?xml version="1.0" encoding="utf-8"?>
<sst xmlns="http://schemas.openxmlformats.org/spreadsheetml/2006/main" count="1152" uniqueCount="497">
  <si>
    <t>x</t>
  </si>
  <si>
    <t>Immobilizzazioni materiali</t>
  </si>
  <si>
    <t>Immobilizzazioni immateriali</t>
  </si>
  <si>
    <t>Altri ricavi e proventi</t>
  </si>
  <si>
    <t xml:space="preserve"> </t>
  </si>
  <si>
    <t>Attivo Fisso Netto</t>
  </si>
  <si>
    <t>EBITDA</t>
  </si>
  <si>
    <t>EBIT</t>
  </si>
  <si>
    <t>EBT</t>
  </si>
  <si>
    <t>Altri debiti</t>
  </si>
  <si>
    <t>€ m</t>
  </si>
  <si>
    <t>Rimanenze</t>
  </si>
  <si>
    <t>Capitale di Finanziamento</t>
  </si>
  <si>
    <t>Cash BoP</t>
  </si>
  <si>
    <t>FCFO</t>
  </si>
  <si>
    <t>Ratei e risconti</t>
  </si>
  <si>
    <t>Debiti tributari</t>
  </si>
  <si>
    <t>Totale passivo</t>
  </si>
  <si>
    <t>Immobilizzazioni finanziarie</t>
  </si>
  <si>
    <t>∆ CCC</t>
  </si>
  <si>
    <t xml:space="preserve">∆ debiti finanziari </t>
  </si>
  <si>
    <t>∆ patrimonio netto</t>
  </si>
  <si>
    <t>∆ Cassa</t>
  </si>
  <si>
    <t>Cash EoP</t>
  </si>
  <si>
    <t>Ammortamenti</t>
  </si>
  <si>
    <t>CCC</t>
  </si>
  <si>
    <t>CCN</t>
  </si>
  <si>
    <t>Δ Cassa</t>
  </si>
  <si>
    <t>check</t>
  </si>
  <si>
    <t>Magazzino</t>
  </si>
  <si>
    <t>TFR</t>
  </si>
  <si>
    <t>Patrimonio netto</t>
  </si>
  <si>
    <t>Debiti vs fornitori</t>
  </si>
  <si>
    <t>CIN</t>
  </si>
  <si>
    <t>PFN</t>
  </si>
  <si>
    <t>2020A</t>
  </si>
  <si>
    <t>2019A</t>
  </si>
  <si>
    <t>Attivo circolante</t>
  </si>
  <si>
    <t>Crediti commerciali</t>
  </si>
  <si>
    <t>Altre attività correnti</t>
  </si>
  <si>
    <t>Attivo immobilizzato</t>
  </si>
  <si>
    <t>Cassa</t>
  </si>
  <si>
    <t>Altre attività non operative</t>
  </si>
  <si>
    <t>Totale attivo</t>
  </si>
  <si>
    <t>Passivo circolante</t>
  </si>
  <si>
    <t>Passivo finanziario</t>
  </si>
  <si>
    <t>Acconti</t>
  </si>
  <si>
    <t>Debiti vs banche</t>
  </si>
  <si>
    <t>Altre passività non operative</t>
  </si>
  <si>
    <t>Fondi per rischi e oneri</t>
  </si>
  <si>
    <t>Debiti vs istituti previdenziiali</t>
  </si>
  <si>
    <t>Debiti vs imprese controllate</t>
  </si>
  <si>
    <t>Debiti vs imprese controllanti</t>
  </si>
  <si>
    <t xml:space="preserve">Debiti verso imprese sottoposte al controllo delle controllanti </t>
  </si>
  <si>
    <t>Patrimonio Netto</t>
  </si>
  <si>
    <t>Stato Patrimoniale Riclassifica (€m)</t>
  </si>
  <si>
    <t>Stato Patrimoniale Pert. Gestionale (€m)</t>
  </si>
  <si>
    <t>Riclassifica CE</t>
  </si>
  <si>
    <t>Riclassifica SP</t>
  </si>
  <si>
    <t>Riclassifica CF</t>
  </si>
  <si>
    <t>Conto Economico a Valore Aggiunto</t>
  </si>
  <si>
    <t>Crediti vs clienti</t>
  </si>
  <si>
    <t>Ratei e risconti passivi</t>
  </si>
  <si>
    <t>Debiti vs istituti previdenziali</t>
  </si>
  <si>
    <t>Debiti vs imprese sottoposte al controllo delle controllanti</t>
  </si>
  <si>
    <t>Disponibilità liquide (cassa)</t>
  </si>
  <si>
    <t>Valore della produzione</t>
  </si>
  <si>
    <t>Ricavi</t>
  </si>
  <si>
    <t>Valore aggiunto</t>
  </si>
  <si>
    <t>Delta rimanenze materie prime e semilavorati</t>
  </si>
  <si>
    <t>Delta Rimanenze PF e LIC</t>
  </si>
  <si>
    <t>Materie prime</t>
  </si>
  <si>
    <t>Affitti</t>
  </si>
  <si>
    <t>Altri costi</t>
  </si>
  <si>
    <t>Servizi</t>
  </si>
  <si>
    <t>Costo del lavoro</t>
  </si>
  <si>
    <t>Ammortamenti e Svalutazioni</t>
  </si>
  <si>
    <t>Totale proventi e oneri finanziari</t>
  </si>
  <si>
    <t>Rettifiche di valore di attività finanziarie</t>
  </si>
  <si>
    <t>Totale Imposte</t>
  </si>
  <si>
    <t>Utile netto / (Perdita)</t>
  </si>
  <si>
    <t>Imposte su EBIT</t>
  </si>
  <si>
    <t>NOPAT</t>
  </si>
  <si>
    <t>Autofinanziamento potenziale</t>
  </si>
  <si>
    <t>Autofinanziamento reale</t>
  </si>
  <si>
    <t>Capex</t>
  </si>
  <si>
    <t>∆ passività non operative</t>
  </si>
  <si>
    <t>attività operative</t>
  </si>
  <si>
    <t>passività operative</t>
  </si>
  <si>
    <t>∆ attività non operative</t>
  </si>
  <si>
    <t>Scudo fiscale</t>
  </si>
  <si>
    <t>Gestione finanziaria</t>
  </si>
  <si>
    <t>FCFE</t>
  </si>
  <si>
    <t># azioni</t>
  </si>
  <si>
    <t>% azioni</t>
  </si>
  <si>
    <t>Total</t>
  </si>
  <si>
    <t>€ azioni</t>
  </si>
  <si>
    <t>END</t>
  </si>
  <si>
    <t>Italia</t>
  </si>
  <si>
    <t>Asia</t>
  </si>
  <si>
    <t>Australia</t>
  </si>
  <si>
    <t>Totale</t>
  </si>
  <si>
    <t>KEY FINANCIALS</t>
  </si>
  <si>
    <t>VdP</t>
  </si>
  <si>
    <t>Y-o-Y Growth %</t>
  </si>
  <si>
    <t>EBITDA gestionale</t>
  </si>
  <si>
    <t>EBITDA Margin %</t>
  </si>
  <si>
    <t>EBIT Margin %</t>
  </si>
  <si>
    <t>Net Income/ (Loss)</t>
  </si>
  <si>
    <t>Net Income Margin %</t>
  </si>
  <si>
    <t>Net Debt/ (Cash)</t>
  </si>
  <si>
    <t>xEBITDA</t>
  </si>
  <si>
    <t>Control Panel</t>
  </si>
  <si>
    <t>Scenario</t>
  </si>
  <si>
    <t>Running scenario</t>
  </si>
  <si>
    <t>Ricavi/EBITDA Margin/EBIT Margin</t>
  </si>
  <si>
    <t>Ricavi G rate</t>
  </si>
  <si>
    <t>Proforma tax rate on EBIT</t>
  </si>
  <si>
    <t>WACC</t>
  </si>
  <si>
    <t>G rate</t>
  </si>
  <si>
    <t>BtE</t>
  </si>
  <si>
    <t xml:space="preserve">Net Debt </t>
  </si>
  <si>
    <t>Minorities</t>
  </si>
  <si>
    <t>Associates</t>
  </si>
  <si>
    <t>D&amp;A</t>
  </si>
  <si>
    <t>Taxes</t>
  </si>
  <si>
    <t>NWC Change</t>
  </si>
  <si>
    <t>FCF</t>
  </si>
  <si>
    <t>Factor</t>
  </si>
  <si>
    <t>Discounted FCF</t>
  </si>
  <si>
    <t>PGR</t>
  </si>
  <si>
    <t>Terminal value</t>
  </si>
  <si>
    <t>Discounted TV</t>
  </si>
  <si>
    <t>PV of CF</t>
  </si>
  <si>
    <t>EV</t>
  </si>
  <si>
    <t>Net Debt</t>
  </si>
  <si>
    <t>Minority Interest</t>
  </si>
  <si>
    <t>Equity Value</t>
  </si>
  <si>
    <t>1 Year Fwd EV/EBITDA</t>
  </si>
  <si>
    <t>1 Year Fwd EV/EBIT</t>
  </si>
  <si>
    <t>Sensitivity Table</t>
  </si>
  <si>
    <t>Risk-free rate</t>
  </si>
  <si>
    <t>Reference date:</t>
  </si>
  <si>
    <t>Company</t>
  </si>
  <si>
    <t>Last 
available</t>
  </si>
  <si>
    <t>Average</t>
  </si>
  <si>
    <t>L1M</t>
  </si>
  <si>
    <t>L3M</t>
  </si>
  <si>
    <t>L6M</t>
  </si>
  <si>
    <t>L12M</t>
  </si>
  <si>
    <t>L24M</t>
  </si>
  <si>
    <t>Beta Calculation</t>
  </si>
  <si>
    <t>Reference date</t>
  </si>
  <si>
    <t>Adjustment</t>
  </si>
  <si>
    <t>Currency</t>
  </si>
  <si>
    <t>EUR</t>
  </si>
  <si>
    <t>LOC</t>
  </si>
  <si>
    <t>Beta Levered (FactSet)</t>
  </si>
  <si>
    <t>Country</t>
  </si>
  <si>
    <t>Mkt Cap
 (€ mln)</t>
  </si>
  <si>
    <t>Net Debt / 
Equity</t>
  </si>
  <si>
    <t>Adj. Beta 
Levered</t>
  </si>
  <si>
    <t>Beta
Unlevered</t>
  </si>
  <si>
    <t>Adj. Beta 
Unlevered</t>
  </si>
  <si>
    <t>Media</t>
  </si>
  <si>
    <t>Mediana</t>
  </si>
  <si>
    <t>Financial debt BoP - €k</t>
  </si>
  <si>
    <t>Financial debt EoP - €k</t>
  </si>
  <si>
    <t>Tax rate IRES</t>
  </si>
  <si>
    <t>Costo del debito (after tax)</t>
  </si>
  <si>
    <t>Avg. 10Y BTP</t>
  </si>
  <si>
    <t>Market risk premium</t>
  </si>
  <si>
    <t>D / (D + E)</t>
  </si>
  <si>
    <t>Media Comps</t>
  </si>
  <si>
    <t>E / (D + E)</t>
  </si>
  <si>
    <t>Cost of Equity</t>
  </si>
  <si>
    <t>Fattore di rischio addizionale</t>
  </si>
  <si>
    <t>Beta Levered</t>
  </si>
  <si>
    <t>GDP (in billions) in 2019</t>
  </si>
  <si>
    <t>Moody's rating</t>
  </si>
  <si>
    <t>Adj. Default Spread</t>
  </si>
  <si>
    <t>Equity Risk Premium</t>
  </si>
  <si>
    <t>Country Risk Premium</t>
  </si>
  <si>
    <t>Corporate Tax Rate</t>
  </si>
  <si>
    <t>Region</t>
  </si>
  <si>
    <t>GDP Weight</t>
  </si>
  <si>
    <t>Weight*Default Spread</t>
  </si>
  <si>
    <t>Weight*ERP</t>
  </si>
  <si>
    <t>Weight*CRP</t>
  </si>
  <si>
    <t>Weight * Tax Rate</t>
  </si>
  <si>
    <t>Mauritius</t>
  </si>
  <si>
    <t>Baa1</t>
  </si>
  <si>
    <t>Africa</t>
  </si>
  <si>
    <t>Bangladesh</t>
  </si>
  <si>
    <t>Ba3</t>
  </si>
  <si>
    <t>Cambodia</t>
  </si>
  <si>
    <t>B2</t>
  </si>
  <si>
    <t>China</t>
  </si>
  <si>
    <t>A1</t>
  </si>
  <si>
    <t>Fiji</t>
  </si>
  <si>
    <t>Hong Kong</t>
  </si>
  <si>
    <t>Aa3</t>
  </si>
  <si>
    <t>India</t>
  </si>
  <si>
    <t>Baa3</t>
  </si>
  <si>
    <t>Indonesia</t>
  </si>
  <si>
    <t>Baa2</t>
  </si>
  <si>
    <t>Japan</t>
  </si>
  <si>
    <t>Korea</t>
  </si>
  <si>
    <t>Aa2</t>
  </si>
  <si>
    <t>Laos</t>
  </si>
  <si>
    <t>Caa2</t>
  </si>
  <si>
    <t>Macao</t>
  </si>
  <si>
    <t>Malaysia</t>
  </si>
  <si>
    <t>A3</t>
  </si>
  <si>
    <t>Maldives</t>
  </si>
  <si>
    <t>B3</t>
  </si>
  <si>
    <t>Mongolia</t>
  </si>
  <si>
    <t>Pakistan</t>
  </si>
  <si>
    <t>Papua New Guinea</t>
  </si>
  <si>
    <t>Philippines</t>
  </si>
  <si>
    <t>Singapore</t>
  </si>
  <si>
    <t>Aaa</t>
  </si>
  <si>
    <t>Solomon Islands</t>
  </si>
  <si>
    <t>Sri Lanka</t>
  </si>
  <si>
    <t>Caa1</t>
  </si>
  <si>
    <t>Taiwan</t>
  </si>
  <si>
    <t>Thailand</t>
  </si>
  <si>
    <t>Vietnam</t>
  </si>
  <si>
    <t>Australia &amp; New Zealand</t>
  </si>
  <si>
    <t>Cook Islands</t>
  </si>
  <si>
    <t>B1</t>
  </si>
  <si>
    <t>New Zealand</t>
  </si>
  <si>
    <t>Aruba</t>
  </si>
  <si>
    <t>Caribbean</t>
  </si>
  <si>
    <t>Bahamas</t>
  </si>
  <si>
    <t>Ba2</t>
  </si>
  <si>
    <t>Barbados</t>
  </si>
  <si>
    <t>Bermuda</t>
  </si>
  <si>
    <t>A2</t>
  </si>
  <si>
    <t>Cayman Islands</t>
  </si>
  <si>
    <t>Cuba</t>
  </si>
  <si>
    <t>Curacao</t>
  </si>
  <si>
    <t>Dominican Republic</t>
  </si>
  <si>
    <t>Jamaica</t>
  </si>
  <si>
    <t>Montserrat</t>
  </si>
  <si>
    <t>St. Maarten</t>
  </si>
  <si>
    <t>St. Vincent &amp; the Grenadines</t>
  </si>
  <si>
    <t>Trinidad and Tobago</t>
  </si>
  <si>
    <t>Ba1</t>
  </si>
  <si>
    <t>Turks and Caicos Islands</t>
  </si>
  <si>
    <t>Argentina</t>
  </si>
  <si>
    <t>Ca</t>
  </si>
  <si>
    <t>Central and South America</t>
  </si>
  <si>
    <t>Belize</t>
  </si>
  <si>
    <t>Caa3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</si>
  <si>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</si>
  <si>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</si>
  <si>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</si>
  <si>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</si>
  <si>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</si>
  <si>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</si>
  <si>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</si>
  <si>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</si>
  <si>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</si>
  <si>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</si>
  <si>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</si>
  <si>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</si>
  <si>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</si>
  <si>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</si>
  <si>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Suriname</t>
  </si>
  <si>
    <t>Uruguay</t>
  </si>
  <si>
    <t>Venezuela</t>
  </si>
  <si>
    <t>C</t>
  </si>
  <si>
    <t>Albania</t>
  </si>
  <si>
    <t>Eastern Europe &amp; Russia</t>
  </si>
  <si>
    <t>Armenia</t>
  </si>
  <si>
    <t>Azerbaijan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</si>
  <si>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</si>
  <si>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</si>
  <si>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</si>
  <si>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</si>
  <si>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</si>
  <si>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</si>
  <si>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</si>
  <si>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</si>
  <si>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</si>
  <si>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</si>
  <si>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</si>
  <si>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</si>
  <si>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Macedonia</t>
  </si>
  <si>
    <t>Moldova</t>
  </si>
  <si>
    <t>Montenegro</t>
  </si>
  <si>
    <t>Poland</t>
  </si>
  <si>
    <t>Romania</t>
  </si>
  <si>
    <t>Russia</t>
  </si>
  <si>
    <t>Serbia</t>
  </si>
  <si>
    <t>Slovakia</t>
  </si>
  <si>
    <t>Slovenia</t>
  </si>
  <si>
    <t>Tajikistan</t>
  </si>
  <si>
    <t>Ukraine</t>
  </si>
  <si>
    <t>Uzbekistan</t>
  </si>
  <si>
    <t>Abu Dhabi</t>
  </si>
  <si>
    <t>Middle East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</si>
  <si>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</si>
  <si>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</si>
  <si>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</si>
  <si>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</si>
  <si>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</si>
  <si>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</si>
  <si>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</si>
  <si>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</si>
  <si>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Ras Al Khaimah (Emirate of)</t>
  </si>
  <si>
    <t>Saudi Arabia</t>
  </si>
  <si>
    <t>Sharjah</t>
  </si>
  <si>
    <t>United Arab Emirates</t>
  </si>
  <si>
    <t>Canada</t>
  </si>
  <si>
    <t>North America</t>
  </si>
  <si>
    <t>United States</t>
  </si>
  <si>
    <t>Andorra (Principality of)</t>
  </si>
  <si>
    <t>Western Europe</t>
  </si>
  <si>
    <t>Austria</t>
  </si>
  <si>
    <t>Aa1</t>
  </si>
  <si>
    <t>Belgium</t>
  </si>
  <si>
    <t>Cyprus</t>
  </si>
  <si>
    <t>Denmark</t>
  </si>
  <si>
    <t>Finland</t>
  </si>
  <si>
    <t>France</t>
  </si>
  <si>
    <t>Germany</t>
  </si>
  <si>
    <t>Greece</t>
  </si>
  <si>
    <t>Guernsey (States of)</t>
  </si>
  <si>
    <t>Iceland</t>
  </si>
  <si>
    <t>Ireland</t>
  </si>
  <si>
    <t>Isle of Man</t>
  </si>
  <si>
    <t>Italy</t>
  </si>
  <si>
    <t>Jersey (States of)</t>
  </si>
  <si>
    <t>Liechtenstein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</si>
  <si>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</si>
  <si>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</si>
  <si>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</si>
  <si>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</si>
  <si>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</si>
  <si>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</si>
  <si>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</si>
  <si>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</si>
  <si>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</si>
  <si>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</si>
  <si>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Weighted Average: ERP</t>
  </si>
  <si>
    <t>Weighted Average: CRP</t>
  </si>
  <si>
    <t>Weighted Average: Default Spreads</t>
  </si>
  <si>
    <t>Tax Rate</t>
  </si>
  <si>
    <t>Total GDP</t>
  </si>
  <si>
    <t>Weight</t>
  </si>
  <si>
    <t>Weight *ERP</t>
  </si>
  <si>
    <t>Weight* Tax Rate</t>
  </si>
  <si>
    <t>Global</t>
  </si>
  <si>
    <t>For updating industry average spreadsheets</t>
  </si>
  <si>
    <t>ERP</t>
  </si>
  <si>
    <t>Default Spread</t>
  </si>
  <si>
    <t>Tax rate</t>
  </si>
  <si>
    <t>Africa &amp; Mid East</t>
  </si>
  <si>
    <t>Australia, NZ &amp; Canada</t>
  </si>
  <si>
    <t>Latin America &amp; Caribbean</t>
  </si>
  <si>
    <t>US</t>
  </si>
  <si>
    <t>Europe</t>
  </si>
  <si>
    <t>Emerging Markets</t>
  </si>
  <si>
    <t>Small Asia (No India, China &amp; Japan)</t>
  </si>
  <si>
    <t>Location</t>
  </si>
  <si>
    <t>Afghanistan</t>
  </si>
  <si>
    <t>+ Show</t>
  </si>
  <si>
    <t>Algeria</t>
  </si>
  <si>
    <t>Andorra</t>
  </si>
  <si>
    <t>Angola</t>
  </si>
  <si>
    <t>Anguilla</t>
  </si>
  <si>
    <t>Antigua and Barbuda</t>
  </si>
  <si>
    <t>Benin</t>
  </si>
  <si>
    <t>Bonaire, Saint Eustatius and Saba</t>
  </si>
  <si>
    <t>Botswana</t>
  </si>
  <si>
    <t>Brunei Darussalam</t>
  </si>
  <si>
    <t>Burkina Faso</t>
  </si>
  <si>
    <t>Burundi</t>
  </si>
  <si>
    <t>Cameroon</t>
  </si>
  <si>
    <t>Congo</t>
  </si>
  <si>
    <t>Congo (Democratic Republic of the)</t>
  </si>
  <si>
    <t>Djibouti</t>
  </si>
  <si>
    <t>Dominica</t>
  </si>
  <si>
    <t>Egypt</t>
  </si>
  <si>
    <t>Ethiopia</t>
  </si>
  <si>
    <t>Gabon</t>
  </si>
  <si>
    <t>Gambia</t>
  </si>
  <si>
    <t>Ghana</t>
  </si>
  <si>
    <t>Gibraltar</t>
  </si>
  <si>
    <t>Grenada</t>
  </si>
  <si>
    <t>Guernsey</t>
  </si>
  <si>
    <t>Hong Kong SAR</t>
  </si>
  <si>
    <t>Ivory Coast</t>
  </si>
  <si>
    <t>Jersey</t>
  </si>
  <si>
    <t>Kenya</t>
  </si>
  <si>
    <t>Korea, Republic of</t>
  </si>
  <si>
    <t>Libya</t>
  </si>
  <si>
    <t>Macau</t>
  </si>
  <si>
    <t>Madagascar</t>
  </si>
  <si>
    <t>Malawi</t>
  </si>
  <si>
    <t>Monaco</t>
  </si>
  <si>
    <t>Morocco</t>
  </si>
  <si>
    <t>Mozambique</t>
  </si>
  <si>
    <t>Myanmar</t>
  </si>
  <si>
    <t>Namibia</t>
  </si>
  <si>
    <t>Nigeria</t>
  </si>
  <si>
    <t>Palestinian Territory</t>
  </si>
  <si>
    <t>Rwanda</t>
  </si>
  <si>
    <t>Saint Kitts and Nevis</t>
  </si>
  <si>
    <t>Saint Lucia</t>
  </si>
  <si>
    <t>Saint Vincent and the Grenadines</t>
  </si>
  <si>
    <t>Samoa</t>
  </si>
  <si>
    <t>Senegal</t>
  </si>
  <si>
    <t>Sierra Leone</t>
  </si>
  <si>
    <t>Sint Maarten (Dutch part)</t>
  </si>
  <si>
    <t>South Africa</t>
  </si>
  <si>
    <t>St Maarten</t>
  </si>
  <si>
    <t>Sudan</t>
  </si>
  <si>
    <t>Swaziland</t>
  </si>
  <si>
    <t>Syria</t>
  </si>
  <si>
    <t>Tanzania</t>
  </si>
  <si>
    <t>Tunisia</t>
  </si>
  <si>
    <t>Turkmenistan</t>
  </si>
  <si>
    <t>Uganda</t>
  </si>
  <si>
    <t>Vanuatu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</si>
  <si>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</si>
  <si>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</si>
  <si>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</si>
  <si>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</si>
  <si>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</si>
  <si>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</si>
  <si>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</si>
  <si>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</si>
  <si>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</si>
  <si>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</si>
  <si>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</si>
  <si>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</si>
  <si>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</si>
  <si>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</si>
  <si>
    <t>Panel</t>
  </si>
  <si>
    <t>Calcolo del WACC</t>
  </si>
  <si>
    <t>Tax rate 2021</t>
  </si>
  <si>
    <t>Avg. Financial debt PC - €k</t>
  </si>
  <si>
    <t>Interessi - €k</t>
  </si>
  <si>
    <t>Costo del debito implicito</t>
  </si>
  <si>
    <t>DCF</t>
  </si>
  <si>
    <t>Oneri Finanziari / Debito medio di periodo</t>
  </si>
  <si>
    <t>Panel adjusted</t>
  </si>
  <si>
    <t>Raw Beta</t>
  </si>
  <si>
    <t>Adj Beta</t>
  </si>
  <si>
    <t>Bloomberg</t>
  </si>
  <si>
    <t>Target</t>
  </si>
  <si>
    <t>KPMG Tax Rate 2020</t>
  </si>
  <si>
    <t>Beta ReLevered</t>
  </si>
  <si>
    <t>Company name</t>
  </si>
  <si>
    <t>Control Panel Target</t>
  </si>
  <si>
    <t>Financial Debt BoP (mln €)</t>
  </si>
  <si>
    <t>Financial Debt EoP (mln €)</t>
  </si>
  <si>
    <t>Interessi (mln €)</t>
  </si>
  <si>
    <t>BtD</t>
  </si>
  <si>
    <t>ARP</t>
  </si>
  <si>
    <t>Cape Verde</t>
  </si>
  <si>
    <t>Congo (Democratic Republic of)</t>
  </si>
  <si>
    <t>Congo (Republic of)</t>
  </si>
  <si>
    <t>Côte d'Ivoire</t>
  </si>
  <si>
    <t>Mali</t>
  </si>
  <si>
    <t>Niger</t>
  </si>
  <si>
    <t>Togo</t>
  </si>
  <si>
    <t>Technogym S.p.A</t>
  </si>
  <si>
    <t>Mkt Cap (m€)</t>
  </si>
  <si>
    <t>Net Debt (m€)</t>
  </si>
  <si>
    <t>Net Debt
 (€mln)</t>
  </si>
  <si>
    <t>Escalade Inc</t>
  </si>
  <si>
    <t>Nautilus Inc.</t>
  </si>
  <si>
    <t>Peloton Inc.</t>
  </si>
  <si>
    <t>ABEO S.A.</t>
  </si>
  <si>
    <t>Basic Fit NV</t>
  </si>
  <si>
    <t>Johnson Health Tech</t>
  </si>
  <si>
    <t>cash</t>
  </si>
  <si>
    <t>BTP 10 Anni</t>
  </si>
  <si>
    <t>Beta Unlevered</t>
  </si>
  <si>
    <t>ERP Fernandez Italy</t>
  </si>
  <si>
    <t>Media 12m</t>
  </si>
  <si>
    <t>Fernandez</t>
  </si>
  <si>
    <t>\</t>
  </si>
  <si>
    <t>ERP Dfernandez</t>
  </si>
  <si>
    <t>OUTPUT</t>
  </si>
  <si>
    <t>Altri Paesi Europei</t>
  </si>
  <si>
    <t>MEIA</t>
  </si>
  <si>
    <t>APAC</t>
  </si>
  <si>
    <t>Nord America</t>
  </si>
  <si>
    <t>LATAM</t>
  </si>
  <si>
    <t>ERP Fernandez</t>
  </si>
  <si>
    <t>Calcolo del Ke con Best Beta Solution</t>
  </si>
  <si>
    <t>Calcolo del WACC con Best Beta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</si>
</sst>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41" formatCode="_-* #,##0_-;\-* #,##0_-;_-* &quot;-&quot;_-;_-@_-"/>
    <numFmt numFmtId="43" formatCode="_-* #,##0.00_-;\-* #,##0.00_-;_-* &quot;-&quot;??_-;_-@_-"/>
    <numFmt numFmtId="164" formatCode="_-&quot;€&quot;\ * #,##0_-;\-&quot;€&quot;\ * #,##0_-;_-&quot;€&quot;\ * &quot;-&quot;_-;_-@_-"/>
    <numFmt numFmtId="165" formatCode="_-&quot;€&quot;\ * #,##0.00_-;\-&quot;€&quot;\ * #,##0.00_-;_-&quot;€&quot;\ * &quot;-&quot;??_-;_-@_-"/>
    <numFmt numFmtId="166" formatCode="#,##0.0_);\(#,##0.0\);\-"/>
    <numFmt numFmtId="167" formatCode="0.0%_);\(0.0%\);\-"/>
    <numFmt numFmtId="168" formatCode="#,##0.0"/>
    <numFmt numFmtId="169" formatCode="General&quot;A&quot;"/>
    <numFmt numFmtId="170" formatCode="#,##0.000000;\(#,##0.000000\);\-"/>
    <numFmt numFmtId="171" formatCode="#,##0.0;\(#,##0.0\);&quot;-&quot;"/>
    <numFmt numFmtId="172" formatCode="0.0"/>
    <numFmt numFmtId="173" formatCode="0%_);\(0%\);\-"/>
    <numFmt numFmtId="174" formatCode="General&quot;A&quot;_)"/>
    <numFmt numFmtId="175" formatCode="0.0&quot;x&quot;"/>
    <numFmt numFmtId="176" formatCode="#,##0_);\(#,##0\);\-"/>
    <numFmt numFmtId="177" formatCode="&quot;Scenario&quot;\ 0"/>
    <numFmt numFmtId="178" formatCode="0.00%_);\(0.00%\);\-"/>
    <numFmt numFmtId="179" formatCode="0&quot;A&quot;"/>
    <numFmt numFmtId="180" formatCode="0&quot;E&quot;"/>
    <numFmt numFmtId="181" formatCode="#,##0.0;\(#,##0.0\);\-\-"/>
    <numFmt numFmtId="182" formatCode="0.0\x"/>
    <numFmt numFmtId="183" formatCode="0.0%"/>
    <numFmt numFmtId="184" formatCode="dd/mm/yy;@"/>
    <numFmt numFmtId="185" formatCode="0.0%_);\(0.0%\);0.0%_);@_)"/>
    <numFmt numFmtId="186" formatCode="_(#,##0.0%_);\(#,##0.0%\);_(&quot;–&quot;_)_%;_(@_)_%"/>
    <numFmt numFmtId="187" formatCode="_(#,##0%_);\(#,##0%\);_(&quot;–&quot;_)_%;_(@_)_%"/>
    <numFmt numFmtId="188" formatCode="0%_);\(0%\);0%_);@_)"/>
    <numFmt numFmtId="189" formatCode="0.000"/>
    <numFmt numFmtId="190" formatCode="#,##0.000_);\(#,##0.000\);\-"/>
    <numFmt numFmtId="191" formatCode="#,##0.0000"/>
    <numFmt numFmtId="192" formatCode="#,##0.000"/>
    <numFmt numFmtId="193" formatCode="#,##0.0%;\(#,##0.0%\);&quot;-&quot;"/>
    <numFmt numFmtId="194" formatCode="#,##0.0\x"/>
  </numFmts>
  <fonts count="12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26"/>
      <color rgb="FF3F3F3F"/>
      <name val="Calibri"/>
      <family val="2"/>
      <scheme val="minor"/>
    </font>
    <font>
      <b/>
      <sz val="26"/>
      <color rgb="FFFA7D00"/>
      <name val="Calibri"/>
      <family val="2"/>
      <scheme val="minor"/>
    </font>
    <font>
      <sz val="26"/>
      <color rgb="FFFA7D0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rgb="FFFF0000"/>
      <name val="Calibri"/>
      <family val="2"/>
      <scheme val="minor"/>
    </font>
    <font>
      <i/>
      <sz val="26"/>
      <color rgb="FF7F7F7F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0"/>
      <color rgb="FFC00000"/>
      <name val="Calibri"/>
      <family val="2"/>
      <scheme val="minor"/>
    </font>
    <font>
      <i/>
      <sz val="11"/>
      <color theme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3"/>
      <name val="Calibri"/>
      <family val="2"/>
      <scheme val="minor"/>
    </font>
    <font>
      <i/>
      <sz val="8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i/>
      <sz val="10"/>
      <color theme="9" tint="-0.499984740745262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 tint="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8"/>
      <name val="Calibri"/>
      <family val="2"/>
      <scheme val="major"/>
    </font>
    <font>
      <sz val="8"/>
      <name val="Calibri"/>
      <family val="2"/>
      <scheme val="major"/>
    </font>
    <font>
      <b/>
      <sz val="8"/>
      <color rgb="FF00B050"/>
      <name val="Calibri"/>
      <family val="2"/>
      <scheme val="major"/>
    </font>
    <font>
      <sz val="8"/>
      <color rgb="FF0000FF"/>
      <name val="Calibri"/>
      <family val="2"/>
      <scheme val="major"/>
    </font>
    <font>
      <sz val="8"/>
      <color rgb="FF7030A0"/>
      <name val="Calibri"/>
      <family val="2"/>
      <scheme val="major"/>
    </font>
    <font>
      <b/>
      <u/>
      <sz val="14"/>
      <name val="Calibri"/>
      <family val="2"/>
      <scheme val="major"/>
    </font>
    <font>
      <sz val="8"/>
      <color rgb="FF00B050"/>
      <name val="Calibri"/>
      <family val="2"/>
      <scheme val="major"/>
    </font>
    <font>
      <sz val="8"/>
      <color rgb="FFFF0000"/>
      <name val="Calibri"/>
      <family val="2"/>
      <scheme val="major"/>
    </font>
    <font>
      <b/>
      <sz val="8"/>
      <color rgb="FFFF0000"/>
      <name val="Calibri"/>
      <family val="2"/>
      <scheme val="major"/>
    </font>
    <font>
      <sz val="8"/>
      <color theme="1" tint="0.249977111117893"/>
      <name val="Calibri"/>
      <family val="2"/>
      <scheme val="major"/>
    </font>
    <font>
      <b/>
      <sz val="8"/>
      <color rgb="FF0000FF"/>
      <name val="Calibri"/>
      <family val="2"/>
    </font>
    <font>
      <b/>
      <i/>
      <sz val="8"/>
      <color rgb="FFFF0000"/>
      <name val="Calibri"/>
      <family val="2"/>
      <scheme val="maj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name val="Calibri"/>
      <family val="2"/>
    </font>
    <font>
      <sz val="8"/>
      <color rgb="FF00B050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  <scheme val="minor"/>
    </font>
    <font>
      <sz val="9"/>
      <name val="Geneva"/>
      <family val="2"/>
      <charset val="1"/>
    </font>
    <font>
      <i/>
      <sz val="12"/>
      <name val="Times"/>
      <family val="1"/>
    </font>
    <font>
      <sz val="12"/>
      <name val="Times"/>
      <family val="1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9"/>
      <name val="Geneva"/>
      <family val="2"/>
      <charset val="1"/>
    </font>
    <font>
      <sz val="8"/>
      <color theme="1"/>
      <name val="Arial"/>
      <family val="2"/>
    </font>
    <font>
      <b/>
      <sz val="8"/>
      <color rgb="FF00257E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i/>
      <sz val="8"/>
      <color rgb="FFFF0000"/>
      <name val="Calibri"/>
      <family val="2"/>
      <scheme val="major"/>
    </font>
    <font>
      <sz val="11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C00000"/>
      <name val="Calibri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theme="1" tint="0.499984740745262"/>
      <name val="Calibri"/>
      <family val="2"/>
      <scheme val="minor"/>
    </font>
    <font>
      <sz val="9"/>
      <color theme="1"/>
      <name val="Calibri (Body)"/>
    </font>
    <font>
      <b/>
      <sz val="9"/>
      <color theme="1"/>
      <name val="Calibri (Body)"/>
    </font>
    <font>
      <sz val="9"/>
      <name val="Calibri (Body)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b/>
      <i/>
      <sz val="9"/>
      <color rgb="FFFF0000"/>
      <name val="Calibri"/>
      <family val="2"/>
      <scheme val="major"/>
    </font>
    <font>
      <sz val="9"/>
      <name val="Calibri"/>
      <family val="2"/>
      <scheme val="major"/>
    </font>
    <font>
      <sz val="12"/>
      <name val="Calibri"/>
      <family val="2"/>
      <scheme val="major"/>
    </font>
    <font>
      <b/>
      <sz val="12"/>
      <name val="Calibri"/>
      <family val="2"/>
      <scheme val="maj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2"/>
      <color rgb="FF00B05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</fonts>
  <fills count="4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lightDown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Up"/>
    </fill>
    <fill>
      <patternFill patternType="solid">
        <fgColor rgb="FFCCE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rgb="FF000000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dashed">
        <color theme="0" tint="-0.14996795556505021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3">
    <xf numFmtId="0" fontId="0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4" applyNumberFormat="0" applyAlignment="0" applyProtection="0"/>
    <xf numFmtId="0" fontId="10" fillId="3" borderId="5" applyNumberFormat="0" applyAlignment="0" applyProtection="0"/>
    <xf numFmtId="0" fontId="11" fillId="3" borderId="4" applyNumberFormat="0" applyAlignment="0" applyProtection="0"/>
    <xf numFmtId="0" fontId="12" fillId="0" borderId="6" applyNumberFormat="0" applyFill="0" applyAlignment="0" applyProtection="0"/>
    <xf numFmtId="0" fontId="13" fillId="4" borderId="7" applyNumberFormat="0" applyAlignment="0" applyProtection="0"/>
    <xf numFmtId="0" fontId="14" fillId="0" borderId="0" applyNumberFormat="0" applyFill="0" applyBorder="0" applyAlignment="0" applyProtection="0"/>
    <xf numFmtId="0" fontId="4" fillId="5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166" fontId="20" fillId="30" borderId="10"/>
    <xf numFmtId="166" fontId="19" fillId="0" borderId="0"/>
    <xf numFmtId="166" fontId="21" fillId="0" borderId="0"/>
    <xf numFmtId="167" fontId="20" fillId="30" borderId="10"/>
    <xf numFmtId="167" fontId="19" fillId="0" borderId="0"/>
    <xf numFmtId="167" fontId="21" fillId="0" borderId="0"/>
    <xf numFmtId="0" fontId="18" fillId="0" borderId="11">
      <alignment horizontal="center"/>
    </xf>
    <xf numFmtId="0" fontId="56" fillId="0" borderId="0"/>
    <xf numFmtId="0" fontId="4" fillId="0" borderId="0"/>
    <xf numFmtId="167" fontId="74" fillId="30" borderId="10"/>
    <xf numFmtId="9" fontId="33" fillId="0" borderId="0" applyFont="0" applyFill="0" applyBorder="0" applyAlignment="0" applyProtection="0"/>
    <xf numFmtId="166" fontId="74" fillId="30" borderId="10"/>
    <xf numFmtId="0" fontId="51" fillId="0" borderId="0"/>
    <xf numFmtId="0" fontId="51" fillId="0" borderId="0"/>
    <xf numFmtId="0" fontId="75" fillId="0" borderId="0"/>
    <xf numFmtId="9" fontId="75" fillId="0" borderId="0" applyFont="0" applyFill="0" applyBorder="0" applyAlignment="0" applyProtection="0"/>
    <xf numFmtId="0" fontId="82" fillId="0" borderId="0"/>
    <xf numFmtId="0" fontId="86" fillId="0" borderId="0" applyNumberFormat="0" applyFill="0" applyBorder="0" applyAlignment="0" applyProtection="0"/>
    <xf numFmtId="0" fontId="2" fillId="0" borderId="0"/>
  </cellStyleXfs>
  <cellXfs count="500">
    <xf numFmtId="0" fontId="0" fillId="0" borderId="0" xfId="0"/>
    <xf numFmtId="0" fontId="18" fillId="0" borderId="0" xfId="0" applyFont="1"/>
    <xf numFmtId="0" fontId="22" fillId="31" borderId="0" xfId="0" applyFont="1" applyFill="1" applyAlignment="1">
      <alignment horizontal="center"/>
    </xf>
    <xf numFmtId="0" fontId="0" fillId="0" borderId="0" xfId="0" applyFill="1"/>
    <xf numFmtId="166" fontId="0" fillId="0" borderId="0" xfId="0" applyNumberFormat="1"/>
    <xf numFmtId="166" fontId="20" fillId="30" borderId="10" xfId="44" applyNumberFormat="1"/>
    <xf numFmtId="0" fontId="25" fillId="31" borderId="0" xfId="0" applyFont="1" applyFill="1"/>
    <xf numFmtId="166" fontId="18" fillId="32" borderId="12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8" fillId="32" borderId="12" xfId="0" applyFont="1" applyFill="1" applyBorder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18" fillId="35" borderId="12" xfId="0" applyFont="1" applyFill="1" applyBorder="1" applyAlignment="1">
      <alignment horizontal="left" vertical="center"/>
    </xf>
    <xf numFmtId="166" fontId="18" fillId="35" borderId="12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26" fillId="0" borderId="0" xfId="0" applyFont="1" applyAlignment="1">
      <alignment horizontal="left" vertical="center" indent="1"/>
    </xf>
    <xf numFmtId="166" fontId="0" fillId="32" borderId="12" xfId="0" applyNumberFormat="1" applyFont="1" applyFill="1" applyBorder="1" applyAlignment="1">
      <alignment vertical="center"/>
    </xf>
    <xf numFmtId="0" fontId="18" fillId="35" borderId="1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169" fontId="22" fillId="31" borderId="0" xfId="0" applyNumberFormat="1" applyFont="1" applyFill="1" applyAlignment="1">
      <alignment horizontal="center"/>
    </xf>
    <xf numFmtId="0" fontId="18" fillId="32" borderId="12" xfId="0" applyFont="1" applyFill="1" applyBorder="1"/>
    <xf numFmtId="166" fontId="18" fillId="32" borderId="12" xfId="0" applyNumberFormat="1" applyFont="1" applyFill="1" applyBorder="1"/>
    <xf numFmtId="0" fontId="18" fillId="32" borderId="12" xfId="0" applyFont="1" applyFill="1" applyBorder="1" applyAlignment="1">
      <alignment vertical="center"/>
    </xf>
    <xf numFmtId="166" fontId="18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166" fontId="0" fillId="0" borderId="0" xfId="0" applyNumberFormat="1" applyAlignment="1">
      <alignment horizontal="right" vertical="center" indent="1"/>
    </xf>
    <xf numFmtId="0" fontId="0" fillId="0" borderId="0" xfId="0" applyFill="1" applyAlignment="1">
      <alignment horizontal="left" vertical="center" indent="1"/>
    </xf>
    <xf numFmtId="166" fontId="26" fillId="36" borderId="0" xfId="0" applyNumberFormat="1" applyFont="1" applyFill="1" applyAlignment="1">
      <alignment vertical="center"/>
    </xf>
    <xf numFmtId="166" fontId="18" fillId="35" borderId="12" xfId="0" applyNumberFormat="1" applyFont="1" applyFill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6" fontId="22" fillId="0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left" vertical="center" indent="1"/>
    </xf>
    <xf numFmtId="166" fontId="18" fillId="32" borderId="12" xfId="0" applyNumberFormat="1" applyFont="1" applyFill="1" applyBorder="1" applyAlignment="1">
      <alignment horizontal="right" vertical="center"/>
    </xf>
    <xf numFmtId="166" fontId="0" fillId="0" borderId="0" xfId="0" applyNumberFormat="1" applyFill="1" applyAlignment="1">
      <alignment horizontal="right" vertical="center"/>
    </xf>
    <xf numFmtId="170" fontId="23" fillId="0" borderId="0" xfId="0" applyNumberFormat="1" applyFont="1"/>
    <xf numFmtId="0" fontId="0" fillId="0" borderId="13" xfId="0" applyBorder="1"/>
    <xf numFmtId="0" fontId="29" fillId="0" borderId="13" xfId="0" applyFont="1" applyBorder="1"/>
    <xf numFmtId="0" fontId="22" fillId="31" borderId="0" xfId="0" applyFont="1" applyFill="1" applyAlignment="1">
      <alignment horizontal="centerContinuous"/>
    </xf>
    <xf numFmtId="0" fontId="18" fillId="34" borderId="12" xfId="0" applyFont="1" applyFill="1" applyBorder="1"/>
    <xf numFmtId="168" fontId="18" fillId="32" borderId="12" xfId="0" applyNumberFormat="1" applyFont="1" applyFill="1" applyBorder="1"/>
    <xf numFmtId="0" fontId="0" fillId="0" borderId="11" xfId="0" applyBorder="1"/>
    <xf numFmtId="0" fontId="30" fillId="0" borderId="0" xfId="0" applyFont="1"/>
    <xf numFmtId="0" fontId="18" fillId="37" borderId="12" xfId="0" applyFont="1" applyFill="1" applyBorder="1"/>
    <xf numFmtId="168" fontId="18" fillId="37" borderId="12" xfId="0" applyNumberFormat="1" applyFont="1" applyFill="1" applyBorder="1"/>
    <xf numFmtId="0" fontId="22" fillId="31" borderId="0" xfId="0" applyFont="1" applyFill="1" applyAlignment="1">
      <alignment horizontal="left"/>
    </xf>
    <xf numFmtId="166" fontId="0" fillId="0" borderId="0" xfId="0" applyNumberFormat="1" applyFont="1"/>
    <xf numFmtId="0" fontId="0" fillId="0" borderId="0" xfId="0" applyFont="1"/>
    <xf numFmtId="0" fontId="18" fillId="0" borderId="0" xfId="0" applyFont="1" applyFill="1" applyBorder="1"/>
    <xf numFmtId="168" fontId="18" fillId="0" borderId="0" xfId="0" applyNumberFormat="1" applyFont="1" applyFill="1" applyBorder="1"/>
    <xf numFmtId="0" fontId="18" fillId="34" borderId="14" xfId="0" applyFont="1" applyFill="1" applyBorder="1"/>
    <xf numFmtId="168" fontId="18" fillId="34" borderId="14" xfId="0" applyNumberFormat="1" applyFont="1" applyFill="1" applyBorder="1"/>
    <xf numFmtId="0" fontId="18" fillId="38" borderId="12" xfId="0" applyFont="1" applyFill="1" applyBorder="1"/>
    <xf numFmtId="172" fontId="0" fillId="0" borderId="0" xfId="0" applyNumberFormat="1" applyFont="1"/>
    <xf numFmtId="172" fontId="18" fillId="32" borderId="12" xfId="0" applyNumberFormat="1" applyFont="1" applyFill="1" applyBorder="1"/>
    <xf numFmtId="172" fontId="18" fillId="37" borderId="12" xfId="0" applyNumberFormat="1" applyFont="1" applyFill="1" applyBorder="1"/>
    <xf numFmtId="172" fontId="31" fillId="0" borderId="0" xfId="0" applyNumberFormat="1" applyFont="1"/>
    <xf numFmtId="172" fontId="18" fillId="0" borderId="0" xfId="0" applyNumberFormat="1" applyFont="1" applyFill="1" applyBorder="1"/>
    <xf numFmtId="0" fontId="0" fillId="0" borderId="0" xfId="0" applyFont="1" applyFill="1" applyBorder="1"/>
    <xf numFmtId="172" fontId="0" fillId="0" borderId="0" xfId="0" applyNumberFormat="1" applyFont="1" applyFill="1" applyBorder="1"/>
    <xf numFmtId="0" fontId="32" fillId="0" borderId="0" xfId="0" applyFont="1"/>
    <xf numFmtId="0" fontId="22" fillId="0" borderId="0" xfId="0" applyFont="1" applyFill="1" applyAlignment="1">
      <alignment horizontal="left"/>
    </xf>
    <xf numFmtId="0" fontId="22" fillId="0" borderId="0" xfId="0" applyFont="1" applyFill="1" applyAlignment="1">
      <alignment horizontal="centerContinuous"/>
    </xf>
    <xf numFmtId="0" fontId="0" fillId="0" borderId="0" xfId="0" applyFill="1" applyAlignment="1">
      <alignment horizontal="left" vertical="center"/>
    </xf>
    <xf numFmtId="166" fontId="18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166" fontId="0" fillId="0" borderId="0" xfId="0" applyNumberFormat="1" applyFont="1" applyFill="1" applyBorder="1" applyAlignment="1">
      <alignment vertical="center"/>
    </xf>
    <xf numFmtId="172" fontId="0" fillId="0" borderId="11" xfId="0" applyNumberFormat="1" applyFont="1" applyBorder="1"/>
    <xf numFmtId="0" fontId="0" fillId="0" borderId="0" xfId="0" applyBorder="1"/>
    <xf numFmtId="166" fontId="0" fillId="0" borderId="0" xfId="0" applyNumberFormat="1" applyBorder="1" applyAlignment="1">
      <alignment horizontal="right" vertical="center"/>
    </xf>
    <xf numFmtId="166" fontId="18" fillId="34" borderId="12" xfId="0" applyNumberFormat="1" applyFont="1" applyFill="1" applyBorder="1" applyAlignment="1">
      <alignment horizontal="right" vertical="center"/>
    </xf>
    <xf numFmtId="166" fontId="18" fillId="37" borderId="12" xfId="0" applyNumberFormat="1" applyFont="1" applyFill="1" applyBorder="1" applyAlignment="1">
      <alignment horizontal="right" vertical="center"/>
    </xf>
    <xf numFmtId="166" fontId="18" fillId="39" borderId="12" xfId="0" applyNumberFormat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8" fillId="0" borderId="14" xfId="0" applyFont="1" applyFill="1" applyBorder="1" applyAlignment="1">
      <alignment vertical="center"/>
    </xf>
    <xf numFmtId="166" fontId="18" fillId="0" borderId="14" xfId="0" applyNumberFormat="1" applyFont="1" applyFill="1" applyBorder="1" applyAlignment="1">
      <alignment vertical="center"/>
    </xf>
    <xf numFmtId="0" fontId="18" fillId="35" borderId="11" xfId="0" applyFont="1" applyFill="1" applyBorder="1" applyAlignment="1">
      <alignment vertical="center"/>
    </xf>
    <xf numFmtId="166" fontId="18" fillId="35" borderId="11" xfId="0" applyNumberFormat="1" applyFont="1" applyFill="1" applyBorder="1" applyAlignment="1">
      <alignment vertical="center"/>
    </xf>
    <xf numFmtId="0" fontId="34" fillId="32" borderId="12" xfId="0" applyFont="1" applyFill="1" applyBorder="1"/>
    <xf numFmtId="0" fontId="35" fillId="32" borderId="12" xfId="0" applyFont="1" applyFill="1" applyBorder="1"/>
    <xf numFmtId="0" fontId="36" fillId="0" borderId="0" xfId="0" applyFont="1"/>
    <xf numFmtId="166" fontId="20" fillId="30" borderId="10" xfId="44"/>
    <xf numFmtId="167" fontId="19" fillId="0" borderId="0" xfId="48"/>
    <xf numFmtId="0" fontId="35" fillId="0" borderId="0" xfId="0" applyFont="1"/>
    <xf numFmtId="166" fontId="35" fillId="0" borderId="0" xfId="0" applyNumberFormat="1" applyFont="1"/>
    <xf numFmtId="173" fontId="37" fillId="0" borderId="0" xfId="48" applyNumberFormat="1" applyFont="1"/>
    <xf numFmtId="0" fontId="38" fillId="0" borderId="0" xfId="0" applyFont="1"/>
    <xf numFmtId="0" fontId="22" fillId="31" borderId="0" xfId="0" applyFont="1" applyFill="1"/>
    <xf numFmtId="166" fontId="37" fillId="0" borderId="0" xfId="45" applyFont="1"/>
    <xf numFmtId="0" fontId="39" fillId="0" borderId="0" xfId="0" applyFont="1"/>
    <xf numFmtId="174" fontId="22" fillId="31" borderId="0" xfId="0" applyNumberFormat="1" applyFont="1" applyFill="1" applyAlignment="1">
      <alignment horizontal="right"/>
    </xf>
    <xf numFmtId="166" fontId="21" fillId="0" borderId="0" xfId="46"/>
    <xf numFmtId="0" fontId="39" fillId="0" borderId="0" xfId="0" applyFont="1" applyAlignment="1">
      <alignment horizontal="left" indent="1"/>
    </xf>
    <xf numFmtId="167" fontId="20" fillId="30" borderId="10" xfId="47"/>
    <xf numFmtId="167" fontId="39" fillId="0" borderId="0" xfId="48" applyFont="1"/>
    <xf numFmtId="167" fontId="39" fillId="0" borderId="0" xfId="48" applyFont="1" applyAlignment="1">
      <alignment horizontal="right"/>
    </xf>
    <xf numFmtId="0" fontId="36" fillId="0" borderId="15" xfId="0" applyFont="1" applyBorder="1"/>
    <xf numFmtId="175" fontId="39" fillId="0" borderId="0" xfId="0" applyNumberFormat="1" applyFont="1" applyAlignment="1">
      <alignment horizontal="right"/>
    </xf>
    <xf numFmtId="0" fontId="40" fillId="31" borderId="0" xfId="0" applyFont="1" applyFill="1"/>
    <xf numFmtId="0" fontId="35" fillId="32" borderId="0" xfId="0" applyFont="1" applyFill="1"/>
    <xf numFmtId="166" fontId="37" fillId="32" borderId="0" xfId="45" applyFont="1" applyFill="1"/>
    <xf numFmtId="0" fontId="35" fillId="35" borderId="0" xfId="0" applyFont="1" applyFill="1"/>
    <xf numFmtId="166" fontId="37" fillId="35" borderId="0" xfId="45" applyFont="1" applyFill="1"/>
    <xf numFmtId="0" fontId="36" fillId="40" borderId="0" xfId="0" applyFont="1" applyFill="1"/>
    <xf numFmtId="0" fontId="0" fillId="40" borderId="0" xfId="0" applyFill="1"/>
    <xf numFmtId="0" fontId="41" fillId="41" borderId="12" xfId="0" applyFont="1" applyFill="1" applyBorder="1" applyAlignment="1">
      <alignment vertical="center"/>
    </xf>
    <xf numFmtId="0" fontId="22" fillId="41" borderId="12" xfId="0" applyFont="1" applyFill="1" applyBorder="1" applyAlignment="1">
      <alignment horizontal="left" vertical="center"/>
    </xf>
    <xf numFmtId="0" fontId="36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176" fontId="43" fillId="34" borderId="10" xfId="44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44" fillId="30" borderId="10" xfId="44" applyNumberFormat="1" applyFont="1" applyAlignment="1">
      <alignment horizontal="center" vertical="center"/>
    </xf>
    <xf numFmtId="0" fontId="4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167" fontId="37" fillId="34" borderId="10" xfId="47" applyFont="1" applyFill="1" applyAlignment="1">
      <alignment horizontal="center" vertical="center"/>
    </xf>
    <xf numFmtId="167" fontId="20" fillId="30" borderId="10" xfId="47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66" fontId="37" fillId="34" borderId="10" xfId="44" applyFont="1" applyFill="1" applyAlignment="1">
      <alignment horizontal="center" vertical="center"/>
    </xf>
    <xf numFmtId="166" fontId="19" fillId="0" borderId="16" xfId="46" applyFont="1" applyBorder="1" applyAlignment="1">
      <alignment horizontal="center" vertical="center"/>
    </xf>
    <xf numFmtId="166" fontId="21" fillId="0" borderId="16" xfId="46" applyBorder="1" applyAlignment="1">
      <alignment horizontal="center" vertical="center"/>
    </xf>
    <xf numFmtId="0" fontId="22" fillId="41" borderId="12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166" fontId="47" fillId="0" borderId="0" xfId="46" applyFont="1" applyAlignment="1">
      <alignment horizontal="center" vertical="center"/>
    </xf>
    <xf numFmtId="166" fontId="20" fillId="30" borderId="10" xfId="44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50" fillId="40" borderId="11" xfId="0" applyFont="1" applyFill="1" applyBorder="1"/>
    <xf numFmtId="0" fontId="51" fillId="40" borderId="11" xfId="0" applyFont="1" applyFill="1" applyBorder="1"/>
    <xf numFmtId="0" fontId="51" fillId="40" borderId="0" xfId="0" applyFont="1" applyFill="1"/>
    <xf numFmtId="0" fontId="49" fillId="40" borderId="0" xfId="0" applyFont="1" applyFill="1"/>
    <xf numFmtId="181" fontId="52" fillId="0" borderId="0" xfId="0" applyNumberFormat="1" applyFont="1"/>
    <xf numFmtId="1" fontId="51" fillId="40" borderId="0" xfId="0" applyNumberFormat="1" applyFont="1" applyFill="1"/>
    <xf numFmtId="0" fontId="51" fillId="0" borderId="0" xfId="0" applyFont="1"/>
    <xf numFmtId="9" fontId="51" fillId="0" borderId="0" xfId="0" applyNumberFormat="1" applyFont="1"/>
    <xf numFmtId="172" fontId="51" fillId="40" borderId="0" xfId="0" applyNumberFormat="1" applyFont="1" applyFill="1"/>
    <xf numFmtId="0" fontId="53" fillId="40" borderId="0" xfId="0" applyFont="1" applyFill="1"/>
    <xf numFmtId="1" fontId="53" fillId="40" borderId="0" xfId="0" applyNumberFormat="1" applyFont="1" applyFill="1"/>
    <xf numFmtId="0" fontId="50" fillId="40" borderId="0" xfId="0" applyFont="1" applyFill="1"/>
    <xf numFmtId="181" fontId="54" fillId="0" borderId="0" xfId="0" applyNumberFormat="1" applyFont="1"/>
    <xf numFmtId="0" fontId="53" fillId="40" borderId="20" xfId="0" applyFont="1" applyFill="1" applyBorder="1"/>
    <xf numFmtId="0" fontId="53" fillId="40" borderId="14" xfId="0" applyFont="1" applyFill="1" applyBorder="1"/>
    <xf numFmtId="0" fontId="53" fillId="40" borderId="22" xfId="0" applyFont="1" applyFill="1" applyBorder="1"/>
    <xf numFmtId="0" fontId="51" fillId="40" borderId="22" xfId="0" applyFont="1" applyFill="1" applyBorder="1"/>
    <xf numFmtId="181" fontId="52" fillId="0" borderId="23" xfId="0" applyNumberFormat="1" applyFont="1" applyBorder="1"/>
    <xf numFmtId="4" fontId="51" fillId="40" borderId="0" xfId="0" applyNumberFormat="1" applyFont="1" applyFill="1"/>
    <xf numFmtId="181" fontId="55" fillId="0" borderId="23" xfId="0" applyNumberFormat="1" applyFont="1" applyBorder="1"/>
    <xf numFmtId="181" fontId="51" fillId="40" borderId="0" xfId="0" applyNumberFormat="1" applyFont="1" applyFill="1"/>
    <xf numFmtId="0" fontId="53" fillId="40" borderId="24" xfId="0" applyFont="1" applyFill="1" applyBorder="1"/>
    <xf numFmtId="0" fontId="53" fillId="40" borderId="11" xfId="0" applyFont="1" applyFill="1" applyBorder="1"/>
    <xf numFmtId="181" fontId="55" fillId="0" borderId="25" xfId="0" applyNumberFormat="1" applyFont="1" applyBorder="1"/>
    <xf numFmtId="182" fontId="53" fillId="40" borderId="21" xfId="0" applyNumberFormat="1" applyFont="1" applyFill="1" applyBorder="1"/>
    <xf numFmtId="182" fontId="53" fillId="40" borderId="25" xfId="0" applyNumberFormat="1" applyFont="1" applyFill="1" applyBorder="1"/>
    <xf numFmtId="1" fontId="49" fillId="40" borderId="0" xfId="0" applyNumberFormat="1" applyFont="1" applyFill="1"/>
    <xf numFmtId="9" fontId="53" fillId="42" borderId="11" xfId="0" applyNumberFormat="1" applyFont="1" applyFill="1" applyBorder="1"/>
    <xf numFmtId="183" fontId="53" fillId="42" borderId="23" xfId="0" applyNumberFormat="1" applyFont="1" applyFill="1" applyBorder="1" applyAlignment="1">
      <alignment horizontal="center"/>
    </xf>
    <xf numFmtId="181" fontId="52" fillId="0" borderId="20" xfId="0" applyNumberFormat="1" applyFont="1" applyBorder="1"/>
    <xf numFmtId="181" fontId="52" fillId="0" borderId="14" xfId="0" applyNumberFormat="1" applyFont="1" applyBorder="1"/>
    <xf numFmtId="181" fontId="52" fillId="0" borderId="21" xfId="0" applyNumberFormat="1" applyFont="1" applyBorder="1"/>
    <xf numFmtId="181" fontId="52" fillId="0" borderId="22" xfId="0" applyNumberFormat="1" applyFont="1" applyBorder="1"/>
    <xf numFmtId="181" fontId="52" fillId="0" borderId="24" xfId="0" applyNumberFormat="1" applyFont="1" applyBorder="1"/>
    <xf numFmtId="181" fontId="52" fillId="0" borderId="11" xfId="0" applyNumberFormat="1" applyFont="1" applyBorder="1"/>
    <xf numFmtId="181" fontId="52" fillId="0" borderId="25" xfId="0" applyNumberFormat="1" applyFont="1" applyBorder="1"/>
    <xf numFmtId="0" fontId="57" fillId="0" borderId="0" xfId="51" applyFont="1" applyAlignment="1">
      <alignment horizontal="center" vertical="center"/>
    </xf>
    <xf numFmtId="0" fontId="57" fillId="33" borderId="12" xfId="51" applyFont="1" applyFill="1" applyBorder="1" applyAlignment="1">
      <alignment horizontal="left"/>
    </xf>
    <xf numFmtId="0" fontId="58" fillId="33" borderId="12" xfId="51" applyFont="1" applyFill="1" applyBorder="1"/>
    <xf numFmtId="0" fontId="58" fillId="33" borderId="12" xfId="51" applyFont="1" applyFill="1" applyBorder="1" applyAlignment="1">
      <alignment horizontal="center"/>
    </xf>
    <xf numFmtId="0" fontId="58" fillId="0" borderId="0" xfId="51" applyFont="1"/>
    <xf numFmtId="0" fontId="58" fillId="0" borderId="0" xfId="51" applyFont="1" applyAlignment="1">
      <alignment horizontal="center"/>
    </xf>
    <xf numFmtId="0" fontId="58" fillId="0" borderId="11" xfId="51" applyFont="1" applyBorder="1" applyAlignment="1">
      <alignment horizontal="center"/>
    </xf>
    <xf numFmtId="0" fontId="57" fillId="0" borderId="11" xfId="51" applyFont="1" applyBorder="1" applyAlignment="1">
      <alignment horizontal="center"/>
    </xf>
    <xf numFmtId="184" fontId="59" fillId="0" borderId="11" xfId="51" applyNumberFormat="1" applyFont="1" applyBorder="1" applyAlignment="1">
      <alignment horizontal="center"/>
    </xf>
    <xf numFmtId="184" fontId="57" fillId="0" borderId="11" xfId="51" applyNumberFormat="1" applyFont="1" applyBorder="1" applyAlignment="1">
      <alignment horizontal="center"/>
    </xf>
    <xf numFmtId="0" fontId="57" fillId="0" borderId="0" xfId="51" applyFont="1" applyAlignment="1">
      <alignment horizontal="center"/>
    </xf>
    <xf numFmtId="11" fontId="60" fillId="30" borderId="10" xfId="51" applyNumberFormat="1" applyFont="1" applyFill="1" applyBorder="1" applyAlignment="1">
      <alignment horizontal="center"/>
    </xf>
    <xf numFmtId="0" fontId="61" fillId="0" borderId="0" xfId="51" applyFont="1" applyAlignment="1">
      <alignment horizontal="center"/>
    </xf>
    <xf numFmtId="185" fontId="61" fillId="0" borderId="0" xfId="51" applyNumberFormat="1" applyFont="1" applyAlignment="1">
      <alignment horizontal="center"/>
    </xf>
    <xf numFmtId="0" fontId="62" fillId="0" borderId="0" xfId="51" applyFont="1"/>
    <xf numFmtId="0" fontId="58" fillId="0" borderId="20" xfId="51" applyFont="1" applyBorder="1"/>
    <xf numFmtId="184" fontId="63" fillId="0" borderId="21" xfId="51" applyNumberFormat="1" applyFont="1" applyBorder="1" applyAlignment="1">
      <alignment horizontal="center"/>
    </xf>
    <xf numFmtId="0" fontId="58" fillId="43" borderId="26" xfId="51" applyFont="1" applyFill="1" applyBorder="1"/>
    <xf numFmtId="0" fontId="58" fillId="0" borderId="22" xfId="51" applyFont="1" applyBorder="1"/>
    <xf numFmtId="0" fontId="58" fillId="0" borderId="23" xfId="51" applyFont="1" applyBorder="1" applyAlignment="1">
      <alignment horizontal="center"/>
    </xf>
    <xf numFmtId="186" fontId="60" fillId="43" borderId="27" xfId="51" applyNumberFormat="1" applyFont="1" applyFill="1" applyBorder="1"/>
    <xf numFmtId="0" fontId="58" fillId="0" borderId="24" xfId="51" applyFont="1" applyBorder="1"/>
    <xf numFmtId="0" fontId="58" fillId="0" borderId="25" xfId="51" applyFont="1" applyBorder="1" applyAlignment="1">
      <alignment horizontal="center"/>
    </xf>
    <xf numFmtId="186" fontId="58" fillId="43" borderId="27" xfId="51" applyNumberFormat="1" applyFont="1" applyFill="1" applyBorder="1"/>
    <xf numFmtId="186" fontId="60" fillId="43" borderId="28" xfId="51" applyNumberFormat="1" applyFont="1" applyFill="1" applyBorder="1"/>
    <xf numFmtId="0" fontId="57" fillId="0" borderId="15" xfId="51" applyFont="1" applyBorder="1" applyAlignment="1">
      <alignment horizontal="centerContinuous"/>
    </xf>
    <xf numFmtId="0" fontId="64" fillId="0" borderId="0" xfId="51" applyFont="1" applyAlignment="1">
      <alignment horizontal="center"/>
    </xf>
    <xf numFmtId="0" fontId="57" fillId="0" borderId="0" xfId="51" applyFont="1" applyAlignment="1">
      <alignment horizontal="left" wrapText="1"/>
    </xf>
    <xf numFmtId="0" fontId="58" fillId="0" borderId="0" xfId="51" applyFont="1" applyAlignment="1">
      <alignment horizontal="left"/>
    </xf>
    <xf numFmtId="0" fontId="57" fillId="44" borderId="16" xfId="51" applyFont="1" applyFill="1" applyBorder="1"/>
    <xf numFmtId="0" fontId="65" fillId="0" borderId="29" xfId="51" applyFont="1" applyBorder="1" applyAlignment="1">
      <alignment horizontal="center" vertical="center"/>
    </xf>
    <xf numFmtId="2" fontId="58" fillId="0" borderId="14" xfId="51" applyNumberFormat="1" applyFont="1" applyBorder="1" applyAlignment="1">
      <alignment horizontal="right"/>
    </xf>
    <xf numFmtId="0" fontId="58" fillId="0" borderId="14" xfId="51" applyFont="1" applyBorder="1"/>
    <xf numFmtId="2" fontId="61" fillId="0" borderId="14" xfId="51" applyNumberFormat="1" applyFont="1" applyBorder="1" applyAlignment="1">
      <alignment horizontal="center"/>
    </xf>
    <xf numFmtId="0" fontId="66" fillId="0" borderId="0" xfId="51" applyFont="1"/>
    <xf numFmtId="0" fontId="65" fillId="0" borderId="0" xfId="51" applyFont="1" applyAlignment="1">
      <alignment horizontal="center" vertical="center"/>
    </xf>
    <xf numFmtId="2" fontId="58" fillId="0" borderId="0" xfId="51" applyNumberFormat="1" applyFont="1" applyAlignment="1">
      <alignment horizontal="right"/>
    </xf>
    <xf numFmtId="2" fontId="61" fillId="0" borderId="0" xfId="51" applyNumberFormat="1" applyFont="1" applyAlignment="1">
      <alignment horizontal="center"/>
    </xf>
    <xf numFmtId="0" fontId="68" fillId="0" borderId="0" xfId="51" applyFont="1"/>
    <xf numFmtId="0" fontId="57" fillId="0" borderId="14" xfId="51" applyFont="1" applyBorder="1"/>
    <xf numFmtId="0" fontId="69" fillId="0" borderId="14" xfId="51" applyFont="1" applyBorder="1"/>
    <xf numFmtId="0" fontId="70" fillId="0" borderId="14" xfId="51" applyFont="1" applyBorder="1"/>
    <xf numFmtId="183" fontId="71" fillId="0" borderId="30" xfId="51" applyNumberFormat="1" applyFont="1" applyBorder="1"/>
    <xf numFmtId="0" fontId="70" fillId="0" borderId="0" xfId="51" applyFont="1"/>
    <xf numFmtId="186" fontId="69" fillId="0" borderId="14" xfId="51" applyNumberFormat="1" applyFont="1" applyBorder="1"/>
    <xf numFmtId="0" fontId="69" fillId="44" borderId="16" xfId="51" applyFont="1" applyFill="1" applyBorder="1"/>
    <xf numFmtId="187" fontId="73" fillId="0" borderId="0" xfId="51" applyNumberFormat="1" applyFont="1"/>
    <xf numFmtId="189" fontId="69" fillId="0" borderId="14" xfId="51" applyNumberFormat="1" applyFont="1" applyBorder="1"/>
    <xf numFmtId="183" fontId="67" fillId="30" borderId="10" xfId="51" applyNumberFormat="1" applyFont="1" applyFill="1" applyBorder="1"/>
    <xf numFmtId="0" fontId="69" fillId="0" borderId="12" xfId="51" applyFont="1" applyBorder="1"/>
    <xf numFmtId="0" fontId="69" fillId="0" borderId="0" xfId="51" applyFont="1"/>
    <xf numFmtId="0" fontId="58" fillId="0" borderId="11" xfId="51" applyFont="1" applyBorder="1"/>
    <xf numFmtId="0" fontId="69" fillId="35" borderId="12" xfId="51" applyFont="1" applyFill="1" applyBorder="1"/>
    <xf numFmtId="186" fontId="69" fillId="35" borderId="12" xfId="51" applyNumberFormat="1" applyFont="1" applyFill="1" applyBorder="1"/>
    <xf numFmtId="0" fontId="57" fillId="45" borderId="12" xfId="51" applyFont="1" applyFill="1" applyBorder="1" applyAlignment="1">
      <alignment horizontal="left"/>
    </xf>
    <xf numFmtId="0" fontId="58" fillId="45" borderId="12" xfId="51" applyFont="1" applyFill="1" applyBorder="1"/>
    <xf numFmtId="0" fontId="58" fillId="45" borderId="12" xfId="51" applyFont="1" applyFill="1" applyBorder="1" applyAlignment="1">
      <alignment horizontal="center"/>
    </xf>
    <xf numFmtId="0" fontId="76" fillId="0" borderId="16" xfId="58" applyFont="1" applyBorder="1"/>
    <xf numFmtId="2" fontId="77" fillId="0" borderId="16" xfId="58" applyNumberFormat="1" applyFont="1" applyBorder="1" applyAlignment="1">
      <alignment horizontal="center"/>
    </xf>
    <xf numFmtId="0" fontId="77" fillId="0" borderId="16" xfId="58" applyFont="1" applyBorder="1" applyAlignment="1">
      <alignment horizontal="center"/>
    </xf>
    <xf numFmtId="0" fontId="76" fillId="0" borderId="31" xfId="58" applyFont="1" applyBorder="1" applyAlignment="1">
      <alignment horizontal="center"/>
    </xf>
    <xf numFmtId="0" fontId="78" fillId="0" borderId="0" xfId="58" applyFont="1"/>
    <xf numFmtId="0" fontId="77" fillId="0" borderId="16" xfId="58" applyFont="1" applyBorder="1"/>
    <xf numFmtId="10" fontId="77" fillId="0" borderId="16" xfId="59" applyNumberFormat="1" applyFont="1" applyBorder="1" applyAlignment="1">
      <alignment horizontal="center"/>
    </xf>
    <xf numFmtId="10" fontId="77" fillId="0" borderId="31" xfId="58" applyNumberFormat="1" applyFont="1" applyBorder="1" applyAlignment="1">
      <alignment horizontal="center"/>
    </xf>
    <xf numFmtId="0" fontId="75" fillId="0" borderId="16" xfId="58" applyBorder="1"/>
    <xf numFmtId="10" fontId="79" fillId="0" borderId="0" xfId="59" applyNumberFormat="1" applyFont="1"/>
    <xf numFmtId="0" fontId="79" fillId="0" borderId="0" xfId="58" applyFont="1"/>
    <xf numFmtId="0" fontId="75" fillId="0" borderId="0" xfId="58"/>
    <xf numFmtId="0" fontId="80" fillId="0" borderId="16" xfId="58" applyFont="1" applyBorder="1"/>
    <xf numFmtId="2" fontId="80" fillId="0" borderId="16" xfId="58" applyNumberFormat="1" applyFont="1" applyBorder="1" applyAlignment="1">
      <alignment horizontal="center"/>
    </xf>
    <xf numFmtId="0" fontId="80" fillId="0" borderId="16" xfId="58" applyFont="1" applyBorder="1" applyAlignment="1">
      <alignment horizontal="center"/>
    </xf>
    <xf numFmtId="10" fontId="80" fillId="0" borderId="16" xfId="59" applyNumberFormat="1" applyFont="1" applyBorder="1" applyAlignment="1">
      <alignment horizontal="center"/>
    </xf>
    <xf numFmtId="10" fontId="80" fillId="0" borderId="0" xfId="58" applyNumberFormat="1" applyFont="1"/>
    <xf numFmtId="0" fontId="80" fillId="0" borderId="0" xfId="58" applyFont="1"/>
    <xf numFmtId="10" fontId="80" fillId="0" borderId="31" xfId="58" applyNumberFormat="1" applyFont="1" applyBorder="1" applyAlignment="1">
      <alignment horizontal="center"/>
    </xf>
    <xf numFmtId="10" fontId="80" fillId="0" borderId="16" xfId="58" applyNumberFormat="1" applyFont="1" applyBorder="1" applyAlignment="1">
      <alignment horizontal="center"/>
    </xf>
    <xf numFmtId="0" fontId="81" fillId="0" borderId="16" xfId="58" applyFont="1" applyBorder="1"/>
    <xf numFmtId="0" fontId="81" fillId="0" borderId="16" xfId="58" applyFont="1" applyBorder="1" applyAlignment="1">
      <alignment horizontal="center"/>
    </xf>
    <xf numFmtId="0" fontId="75" fillId="33" borderId="16" xfId="58" applyFill="1" applyBorder="1" applyAlignment="1">
      <alignment horizontal="center"/>
    </xf>
    <xf numFmtId="0" fontId="75" fillId="0" borderId="0" xfId="58" applyAlignment="1">
      <alignment horizontal="center"/>
    </xf>
    <xf numFmtId="10" fontId="75" fillId="0" borderId="16" xfId="58" applyNumberFormat="1" applyBorder="1" applyAlignment="1">
      <alignment horizontal="center"/>
    </xf>
    <xf numFmtId="10" fontId="75" fillId="33" borderId="16" xfId="59" applyNumberFormat="1" applyFont="1" applyFill="1" applyBorder="1" applyAlignment="1">
      <alignment horizontal="center"/>
    </xf>
    <xf numFmtId="10" fontId="0" fillId="0" borderId="0" xfId="59" applyNumberFormat="1" applyFont="1"/>
    <xf numFmtId="0" fontId="75" fillId="0" borderId="0" xfId="58" applyAlignment="1">
      <alignment horizontal="left"/>
    </xf>
    <xf numFmtId="10" fontId="75" fillId="0" borderId="0" xfId="58" applyNumberFormat="1" applyAlignment="1">
      <alignment horizontal="center"/>
    </xf>
    <xf numFmtId="0" fontId="75" fillId="0" borderId="16" xfId="58" applyBorder="1" applyAlignment="1">
      <alignment horizontal="center"/>
    </xf>
    <xf numFmtId="10" fontId="0" fillId="0" borderId="16" xfId="59" applyNumberFormat="1" applyFont="1" applyBorder="1" applyAlignment="1">
      <alignment horizontal="center"/>
    </xf>
    <xf numFmtId="0" fontId="83" fillId="0" borderId="0" xfId="60" applyFont="1" applyAlignment="1">
      <alignment horizontal="center" vertical="center"/>
    </xf>
    <xf numFmtId="0" fontId="82" fillId="0" borderId="0" xfId="60"/>
    <xf numFmtId="0" fontId="84" fillId="0" borderId="0" xfId="60" applyFont="1" applyAlignment="1">
      <alignment horizontal="center" vertical="center"/>
    </xf>
    <xf numFmtId="0" fontId="86" fillId="0" borderId="0" xfId="61" applyAlignment="1">
      <alignment horizontal="center" vertical="center"/>
    </xf>
    <xf numFmtId="0" fontId="87" fillId="0" borderId="0" xfId="60" applyFont="1" applyAlignment="1">
      <alignment horizontal="center" vertical="center"/>
    </xf>
    <xf numFmtId="0" fontId="82" fillId="0" borderId="0" xfId="60" applyAlignment="1">
      <alignment horizontal="center" vertical="center"/>
    </xf>
    <xf numFmtId="0" fontId="35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76" fontId="37" fillId="0" borderId="10" xfId="44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20" fillId="0" borderId="10" xfId="44" applyNumberFormat="1" applyFill="1" applyAlignment="1">
      <alignment horizontal="center" vertical="center"/>
    </xf>
    <xf numFmtId="178" fontId="46" fillId="0" borderId="0" xfId="47" applyNumberFormat="1" applyFont="1" applyFill="1" applyBorder="1" applyAlignment="1">
      <alignment horizontal="center" vertical="center"/>
    </xf>
    <xf numFmtId="0" fontId="22" fillId="46" borderId="0" xfId="0" applyFont="1" applyFill="1" applyAlignment="1">
      <alignment horizontal="centerContinuous" vertical="center"/>
    </xf>
    <xf numFmtId="0" fontId="58" fillId="0" borderId="0" xfId="51" applyFont="1" applyFill="1" applyBorder="1"/>
    <xf numFmtId="0" fontId="57" fillId="0" borderId="0" xfId="51" applyFont="1" applyFill="1" applyBorder="1" applyAlignment="1">
      <alignment horizontal="left"/>
    </xf>
    <xf numFmtId="187" fontId="57" fillId="0" borderId="0" xfId="51" applyNumberFormat="1" applyFont="1" applyFill="1" applyBorder="1" applyAlignment="1">
      <alignment horizontal="right"/>
    </xf>
    <xf numFmtId="2" fontId="57" fillId="0" borderId="0" xfId="51" applyNumberFormat="1" applyFont="1" applyFill="1" applyBorder="1" applyAlignment="1">
      <alignment horizontal="right"/>
    </xf>
    <xf numFmtId="2" fontId="57" fillId="0" borderId="0" xfId="51" applyNumberFormat="1" applyFont="1" applyFill="1" applyBorder="1" applyAlignment="1">
      <alignment horizontal="left"/>
    </xf>
    <xf numFmtId="0" fontId="69" fillId="0" borderId="0" xfId="51" applyFont="1" applyBorder="1"/>
    <xf numFmtId="186" fontId="69" fillId="0" borderId="0" xfId="51" applyNumberFormat="1" applyFont="1" applyBorder="1"/>
    <xf numFmtId="0" fontId="58" fillId="0" borderId="0" xfId="51" applyFont="1" applyFill="1"/>
    <xf numFmtId="0" fontId="69" fillId="0" borderId="0" xfId="51" applyFont="1" applyFill="1" applyBorder="1"/>
    <xf numFmtId="186" fontId="69" fillId="0" borderId="0" xfId="51" applyNumberFormat="1" applyFont="1" applyFill="1" applyBorder="1"/>
    <xf numFmtId="0" fontId="57" fillId="0" borderId="0" xfId="51" applyFont="1" applyFill="1" applyBorder="1"/>
    <xf numFmtId="186" fontId="57" fillId="0" borderId="0" xfId="51" applyNumberFormat="1" applyFont="1" applyFill="1" applyBorder="1"/>
    <xf numFmtId="0" fontId="58" fillId="35" borderId="14" xfId="51" applyFont="1" applyFill="1" applyBorder="1"/>
    <xf numFmtId="0" fontId="57" fillId="35" borderId="14" xfId="51" applyFont="1" applyFill="1" applyBorder="1"/>
    <xf numFmtId="0" fontId="57" fillId="35" borderId="14" xfId="51" applyFont="1" applyFill="1" applyBorder="1" applyAlignment="1">
      <alignment horizontal="left"/>
    </xf>
    <xf numFmtId="187" fontId="57" fillId="35" borderId="14" xfId="51" applyNumberFormat="1" applyFont="1" applyFill="1" applyBorder="1" applyAlignment="1">
      <alignment horizontal="right"/>
    </xf>
    <xf numFmtId="0" fontId="58" fillId="35" borderId="11" xfId="51" applyFont="1" applyFill="1" applyBorder="1"/>
    <xf numFmtId="0" fontId="57" fillId="35" borderId="11" xfId="51" applyFont="1" applyFill="1" applyBorder="1" applyAlignment="1">
      <alignment horizontal="left"/>
    </xf>
    <xf numFmtId="187" fontId="57" fillId="35" borderId="11" xfId="51" applyNumberFormat="1" applyFont="1" applyFill="1" applyBorder="1" applyAlignment="1">
      <alignment horizontal="right"/>
    </xf>
    <xf numFmtId="0" fontId="88" fillId="45" borderId="0" xfId="0" applyFont="1" applyFill="1"/>
    <xf numFmtId="0" fontId="51" fillId="45" borderId="0" xfId="0" applyFont="1" applyFill="1"/>
    <xf numFmtId="0" fontId="19" fillId="45" borderId="0" xfId="0" applyFont="1" applyFill="1"/>
    <xf numFmtId="0" fontId="89" fillId="40" borderId="0" xfId="0" applyFont="1" applyFill="1"/>
    <xf numFmtId="179" fontId="90" fillId="31" borderId="17" xfId="0" applyNumberFormat="1" applyFont="1" applyFill="1" applyBorder="1"/>
    <xf numFmtId="180" fontId="90" fillId="31" borderId="18" xfId="0" applyNumberFormat="1" applyFont="1" applyFill="1" applyBorder="1"/>
    <xf numFmtId="180" fontId="90" fillId="31" borderId="19" xfId="0" applyNumberFormat="1" applyFont="1" applyFill="1" applyBorder="1"/>
    <xf numFmtId="172" fontId="52" fillId="0" borderId="0" xfId="0" applyNumberFormat="1" applyFont="1"/>
    <xf numFmtId="172" fontId="51" fillId="0" borderId="0" xfId="0" applyNumberFormat="1" applyFont="1"/>
    <xf numFmtId="172" fontId="54" fillId="0" borderId="0" xfId="0" applyNumberFormat="1" applyFont="1"/>
    <xf numFmtId="166" fontId="19" fillId="32" borderId="0" xfId="45" applyFont="1" applyFill="1"/>
    <xf numFmtId="172" fontId="36" fillId="32" borderId="0" xfId="0" applyNumberFormat="1" applyFont="1" applyFill="1"/>
    <xf numFmtId="181" fontId="52" fillId="35" borderId="0" xfId="0" applyNumberFormat="1" applyFont="1" applyFill="1"/>
    <xf numFmtId="181" fontId="55" fillId="35" borderId="0" xfId="0" applyNumberFormat="1" applyFont="1" applyFill="1"/>
    <xf numFmtId="0" fontId="35" fillId="0" borderId="0" xfId="0" applyFont="1" applyFill="1"/>
    <xf numFmtId="166" fontId="37" fillId="0" borderId="0" xfId="45" applyFont="1" applyFill="1"/>
    <xf numFmtId="172" fontId="35" fillId="0" borderId="0" xfId="0" applyNumberFormat="1" applyFont="1" applyFill="1"/>
    <xf numFmtId="0" fontId="51" fillId="0" borderId="0" xfId="0" applyFont="1" applyFill="1"/>
    <xf numFmtId="166" fontId="37" fillId="32" borderId="12" xfId="45" applyFont="1" applyFill="1" applyBorder="1"/>
    <xf numFmtId="172" fontId="35" fillId="32" borderId="12" xfId="0" applyNumberFormat="1" applyFont="1" applyFill="1" applyBorder="1"/>
    <xf numFmtId="172" fontId="51" fillId="40" borderId="23" xfId="0" applyNumberFormat="1" applyFont="1" applyFill="1" applyBorder="1"/>
    <xf numFmtId="189" fontId="69" fillId="0" borderId="0" xfId="51" applyNumberFormat="1" applyFont="1" applyBorder="1"/>
    <xf numFmtId="0" fontId="58" fillId="0" borderId="0" xfId="51" applyFont="1" applyBorder="1"/>
    <xf numFmtId="0" fontId="76" fillId="35" borderId="16" xfId="58" applyFont="1" applyFill="1" applyBorder="1"/>
    <xf numFmtId="10" fontId="77" fillId="35" borderId="16" xfId="59" applyNumberFormat="1" applyFont="1" applyFill="1" applyBorder="1"/>
    <xf numFmtId="10" fontId="80" fillId="35" borderId="16" xfId="59" applyNumberFormat="1" applyFont="1" applyFill="1" applyBorder="1" applyAlignment="1">
      <alignment horizontal="center"/>
    </xf>
    <xf numFmtId="10" fontId="80" fillId="35" borderId="16" xfId="58" applyNumberFormat="1" applyFont="1" applyFill="1" applyBorder="1" applyAlignment="1">
      <alignment horizontal="center"/>
    </xf>
    <xf numFmtId="0" fontId="81" fillId="35" borderId="16" xfId="58" applyFont="1" applyFill="1" applyBorder="1" applyAlignment="1">
      <alignment horizontal="center"/>
    </xf>
    <xf numFmtId="10" fontId="75" fillId="35" borderId="16" xfId="58" applyNumberFormat="1" applyFill="1" applyBorder="1" applyAlignment="1">
      <alignment horizontal="center"/>
    </xf>
    <xf numFmtId="0" fontId="75" fillId="35" borderId="0" xfId="58" applyFill="1" applyAlignment="1">
      <alignment horizontal="center"/>
    </xf>
    <xf numFmtId="0" fontId="57" fillId="0" borderId="0" xfId="51" applyFont="1"/>
    <xf numFmtId="0" fontId="58" fillId="0" borderId="21" xfId="51" applyFont="1" applyBorder="1"/>
    <xf numFmtId="0" fontId="57" fillId="0" borderId="0" xfId="51" applyFont="1" applyBorder="1"/>
    <xf numFmtId="0" fontId="68" fillId="0" borderId="0" xfId="51" applyFont="1" applyBorder="1"/>
    <xf numFmtId="0" fontId="58" fillId="0" borderId="23" xfId="51" applyFont="1" applyBorder="1"/>
    <xf numFmtId="0" fontId="58" fillId="0" borderId="25" xfId="51" applyFont="1" applyBorder="1"/>
    <xf numFmtId="0" fontId="58" fillId="35" borderId="21" xfId="51" applyFont="1" applyFill="1" applyBorder="1"/>
    <xf numFmtId="0" fontId="58" fillId="35" borderId="25" xfId="51" applyFont="1" applyFill="1" applyBorder="1"/>
    <xf numFmtId="0" fontId="58" fillId="35" borderId="20" xfId="51" applyFont="1" applyFill="1" applyBorder="1"/>
    <xf numFmtId="0" fontId="58" fillId="35" borderId="24" xfId="51" applyFont="1" applyFill="1" applyBorder="1"/>
    <xf numFmtId="172" fontId="85" fillId="0" borderId="0" xfId="54" applyNumberFormat="1" applyFont="1" applyAlignment="1">
      <alignment horizontal="center" vertical="center"/>
    </xf>
    <xf numFmtId="9" fontId="58" fillId="0" borderId="0" xfId="54" applyFont="1"/>
    <xf numFmtId="0" fontId="68" fillId="0" borderId="14" xfId="51" applyFont="1" applyBorder="1"/>
    <xf numFmtId="11" fontId="58" fillId="0" borderId="0" xfId="51" applyNumberFormat="1" applyFont="1" applyAlignment="1">
      <alignment horizontal="left"/>
    </xf>
    <xf numFmtId="11" fontId="63" fillId="0" borderId="0" xfId="51" applyNumberFormat="1" applyFont="1" applyAlignment="1">
      <alignment horizontal="left"/>
    </xf>
    <xf numFmtId="2" fontId="58" fillId="0" borderId="0" xfId="51" applyNumberFormat="1" applyFont="1" applyAlignment="1">
      <alignment horizontal="left"/>
    </xf>
    <xf numFmtId="187" fontId="58" fillId="0" borderId="0" xfId="51" applyNumberFormat="1" applyFont="1" applyAlignment="1">
      <alignment horizontal="left"/>
    </xf>
    <xf numFmtId="188" fontId="58" fillId="0" borderId="0" xfId="51" applyNumberFormat="1" applyFont="1" applyAlignment="1">
      <alignment horizontal="left"/>
    </xf>
    <xf numFmtId="2" fontId="57" fillId="34" borderId="12" xfId="51" applyNumberFormat="1" applyFont="1" applyFill="1" applyBorder="1" applyAlignment="1">
      <alignment horizontal="left"/>
    </xf>
    <xf numFmtId="187" fontId="58" fillId="34" borderId="12" xfId="51" applyNumberFormat="1" applyFont="1" applyFill="1" applyBorder="1" applyAlignment="1">
      <alignment horizontal="left"/>
    </xf>
    <xf numFmtId="2" fontId="58" fillId="34" borderId="12" xfId="51" applyNumberFormat="1" applyFont="1" applyFill="1" applyBorder="1" applyAlignment="1">
      <alignment horizontal="left"/>
    </xf>
    <xf numFmtId="0" fontId="91" fillId="34" borderId="12" xfId="51" applyFont="1" applyFill="1" applyBorder="1" applyAlignment="1">
      <alignment horizontal="left"/>
    </xf>
    <xf numFmtId="0" fontId="92" fillId="0" borderId="0" xfId="0" applyFont="1" applyAlignment="1">
      <alignment vertical="center"/>
    </xf>
    <xf numFmtId="166" fontId="20" fillId="47" borderId="1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2" fillId="0" borderId="0" xfId="0" applyFont="1" applyFill="1" applyAlignment="1">
      <alignment horizontal="centerContinuous"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4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66" fontId="20" fillId="30" borderId="10" xfId="44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5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37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37" fillId="0" borderId="1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" fontId="57" fillId="35" borderId="14" xfId="54" applyNumberFormat="1" applyFont="1" applyFill="1" applyBorder="1" applyAlignment="1">
      <alignment horizontal="right"/>
    </xf>
    <xf numFmtId="2" fontId="57" fillId="35" borderId="14" xfId="51" applyNumberFormat="1" applyFont="1" applyFill="1" applyBorder="1" applyAlignment="1">
      <alignment horizontal="right"/>
    </xf>
    <xf numFmtId="2" fontId="57" fillId="35" borderId="11" xfId="54" applyNumberFormat="1" applyFont="1" applyFill="1" applyBorder="1" applyAlignment="1">
      <alignment horizontal="right"/>
    </xf>
    <xf numFmtId="2" fontId="57" fillId="35" borderId="11" xfId="51" applyNumberFormat="1" applyFont="1" applyFill="1" applyBorder="1" applyAlignment="1">
      <alignment horizontal="right"/>
    </xf>
    <xf numFmtId="10" fontId="67" fillId="32" borderId="10" xfId="51" applyNumberFormat="1" applyFont="1" applyFill="1" applyBorder="1"/>
    <xf numFmtId="191" fontId="57" fillId="34" borderId="12" xfId="51" applyNumberFormat="1" applyFont="1" applyFill="1" applyBorder="1" applyAlignment="1">
      <alignment horizontal="center"/>
    </xf>
    <xf numFmtId="166" fontId="93" fillId="34" borderId="12" xfId="44" applyFont="1" applyFill="1" applyBorder="1" applyAlignment="1">
      <alignment horizontal="center" vertical="center"/>
    </xf>
    <xf numFmtId="190" fontId="93" fillId="34" borderId="12" xfId="44" applyNumberFormat="1" applyFont="1" applyFill="1" applyBorder="1" applyAlignment="1">
      <alignment horizontal="center" vertical="center"/>
    </xf>
    <xf numFmtId="168" fontId="60" fillId="30" borderId="10" xfId="51" applyNumberFormat="1" applyFont="1" applyFill="1" applyBorder="1" applyAlignment="1">
      <alignment horizontal="center"/>
    </xf>
    <xf numFmtId="168" fontId="60" fillId="30" borderId="32" xfId="51" applyNumberFormat="1" applyFont="1" applyFill="1" applyBorder="1" applyAlignment="1">
      <alignment horizontal="center"/>
    </xf>
    <xf numFmtId="189" fontId="58" fillId="0" borderId="0" xfId="51" applyNumberFormat="1" applyFont="1" applyAlignment="1">
      <alignment horizontal="center"/>
    </xf>
    <xf numFmtId="189" fontId="60" fillId="30" borderId="10" xfId="51" applyNumberFormat="1" applyFont="1" applyFill="1" applyBorder="1" applyAlignment="1">
      <alignment horizontal="center"/>
    </xf>
    <xf numFmtId="189" fontId="58" fillId="0" borderId="0" xfId="51" applyNumberFormat="1" applyFont="1" applyBorder="1"/>
    <xf numFmtId="192" fontId="58" fillId="0" borderId="0" xfId="51" applyNumberFormat="1" applyFont="1" applyAlignment="1">
      <alignment horizontal="left"/>
    </xf>
    <xf numFmtId="192" fontId="57" fillId="34" borderId="12" xfId="51" applyNumberFormat="1" applyFont="1" applyFill="1" applyBorder="1" applyAlignment="1">
      <alignment horizontal="left"/>
    </xf>
    <xf numFmtId="189" fontId="57" fillId="35" borderId="14" xfId="51" applyNumberFormat="1" applyFont="1" applyFill="1" applyBorder="1" applyAlignment="1">
      <alignment horizontal="right"/>
    </xf>
    <xf numFmtId="192" fontId="67" fillId="30" borderId="10" xfId="51" applyNumberFormat="1" applyFont="1" applyFill="1" applyBorder="1"/>
    <xf numFmtId="189" fontId="70" fillId="0" borderId="0" xfId="51" applyNumberFormat="1" applyFont="1"/>
    <xf numFmtId="10" fontId="69" fillId="0" borderId="12" xfId="54" applyNumberFormat="1" applyFont="1" applyBorder="1"/>
    <xf numFmtId="10" fontId="61" fillId="0" borderId="0" xfId="54" applyNumberFormat="1" applyFont="1" applyAlignment="1">
      <alignment horizontal="center"/>
    </xf>
    <xf numFmtId="10" fontId="72" fillId="0" borderId="0" xfId="54" applyNumberFormat="1" applyFont="1"/>
    <xf numFmtId="4" fontId="57" fillId="0" borderId="14" xfId="51" applyNumberFormat="1" applyFont="1" applyBorder="1"/>
    <xf numFmtId="9" fontId="57" fillId="34" borderId="12" xfId="54" applyFont="1" applyFill="1" applyBorder="1" applyAlignment="1">
      <alignment horizontal="left"/>
    </xf>
    <xf numFmtId="9" fontId="58" fillId="0" borderId="0" xfId="54" applyFont="1" applyAlignment="1">
      <alignment horizontal="left"/>
    </xf>
    <xf numFmtId="2" fontId="60" fillId="0" borderId="16" xfId="51" applyNumberFormat="1" applyFont="1" applyBorder="1"/>
    <xf numFmtId="189" fontId="57" fillId="35" borderId="14" xfId="51" applyNumberFormat="1" applyFont="1" applyFill="1" applyBorder="1" applyAlignment="1">
      <alignment horizontal="center" vertical="center"/>
    </xf>
    <xf numFmtId="2" fontId="57" fillId="35" borderId="11" xfId="51" applyNumberFormat="1" applyFont="1" applyFill="1" applyBorder="1" applyAlignment="1">
      <alignment horizontal="center" vertical="center"/>
    </xf>
    <xf numFmtId="189" fontId="94" fillId="34" borderId="12" xfId="51" applyNumberFormat="1" applyFont="1" applyFill="1" applyBorder="1" applyAlignment="1">
      <alignment horizontal="center"/>
    </xf>
    <xf numFmtId="0" fontId="95" fillId="0" borderId="0" xfId="0" applyFont="1"/>
    <xf numFmtId="0" fontId="96" fillId="41" borderId="12" xfId="0" applyFont="1" applyFill="1" applyBorder="1"/>
    <xf numFmtId="0" fontId="97" fillId="41" borderId="12" xfId="0" applyFont="1" applyFill="1" applyBorder="1" applyAlignment="1">
      <alignment horizontal="center"/>
    </xf>
    <xf numFmtId="0" fontId="98" fillId="0" borderId="0" xfId="0" applyFont="1"/>
    <xf numFmtId="0" fontId="99" fillId="0" borderId="0" xfId="0" applyFont="1"/>
    <xf numFmtId="0" fontId="100" fillId="0" borderId="0" xfId="50" applyFont="1" applyBorder="1">
      <alignment horizontal="center"/>
    </xf>
    <xf numFmtId="0" fontId="97" fillId="41" borderId="12" xfId="0" applyFont="1" applyFill="1" applyBorder="1"/>
    <xf numFmtId="166" fontId="97" fillId="41" borderId="12" xfId="45" applyFont="1" applyFill="1" applyBorder="1" applyAlignment="1">
      <alignment horizontal="center"/>
    </xf>
    <xf numFmtId="166" fontId="101" fillId="0" borderId="0" xfId="45" applyFont="1" applyAlignment="1">
      <alignment horizontal="center"/>
    </xf>
    <xf numFmtId="0" fontId="102" fillId="0" borderId="0" xfId="0" applyFont="1" applyAlignment="1">
      <alignment horizontal="left" indent="1"/>
    </xf>
    <xf numFmtId="0" fontId="102" fillId="0" borderId="0" xfId="0" applyFont="1"/>
    <xf numFmtId="193" fontId="102" fillId="0" borderId="0" xfId="45" applyNumberFormat="1" applyFont="1" applyAlignment="1">
      <alignment horizontal="center"/>
    </xf>
    <xf numFmtId="166" fontId="98" fillId="0" borderId="0" xfId="45" applyFont="1" applyAlignment="1">
      <alignment horizontal="center"/>
    </xf>
    <xf numFmtId="0" fontId="95" fillId="0" borderId="0" xfId="0" applyFont="1" applyAlignment="1">
      <alignment horizontal="center"/>
    </xf>
    <xf numFmtId="0" fontId="100" fillId="39" borderId="12" xfId="0" applyFont="1" applyFill="1" applyBorder="1"/>
    <xf numFmtId="166" fontId="100" fillId="39" borderId="12" xfId="45" applyFont="1" applyFill="1" applyBorder="1" applyAlignment="1">
      <alignment horizontal="center"/>
    </xf>
    <xf numFmtId="0" fontId="100" fillId="35" borderId="12" xfId="0" applyFont="1" applyFill="1" applyBorder="1"/>
    <xf numFmtId="166" fontId="100" fillId="35" borderId="12" xfId="45" applyFont="1" applyFill="1" applyBorder="1" applyAlignment="1">
      <alignment horizontal="center"/>
    </xf>
    <xf numFmtId="176" fontId="101" fillId="0" borderId="0" xfId="45" applyNumberFormat="1" applyFont="1" applyAlignment="1">
      <alignment horizontal="center"/>
    </xf>
    <xf numFmtId="0" fontId="97" fillId="31" borderId="12" xfId="0" applyFont="1" applyFill="1" applyBorder="1"/>
    <xf numFmtId="166" fontId="97" fillId="31" borderId="12" xfId="45" applyFont="1" applyFill="1" applyBorder="1" applyAlignment="1">
      <alignment horizontal="center"/>
    </xf>
    <xf numFmtId="0" fontId="39" fillId="0" borderId="14" xfId="0" applyFont="1" applyBorder="1" applyAlignment="1">
      <alignment horizontal="left" indent="1"/>
    </xf>
    <xf numFmtId="0" fontId="39" fillId="0" borderId="14" xfId="0" applyFont="1" applyBorder="1"/>
    <xf numFmtId="194" fontId="39" fillId="0" borderId="14" xfId="0" applyNumberFormat="1" applyFont="1" applyBorder="1" applyAlignment="1">
      <alignment horizontal="center"/>
    </xf>
    <xf numFmtId="0" fontId="39" fillId="0" borderId="11" xfId="0" applyFont="1" applyBorder="1" applyAlignment="1">
      <alignment horizontal="left" indent="1"/>
    </xf>
    <xf numFmtId="0" fontId="39" fillId="0" borderId="11" xfId="0" applyFont="1" applyBorder="1"/>
    <xf numFmtId="194" fontId="39" fillId="0" borderId="11" xfId="0" applyNumberFormat="1" applyFont="1" applyBorder="1" applyAlignment="1">
      <alignment horizontal="center"/>
    </xf>
    <xf numFmtId="0" fontId="100" fillId="0" borderId="12" xfId="0" applyFont="1" applyBorder="1"/>
    <xf numFmtId="166" fontId="100" fillId="0" borderId="12" xfId="45" applyFont="1" applyBorder="1" applyAlignment="1">
      <alignment horizontal="center"/>
    </xf>
    <xf numFmtId="176" fontId="101" fillId="0" borderId="0" xfId="45" applyNumberFormat="1" applyFont="1"/>
    <xf numFmtId="0" fontId="95" fillId="0" borderId="33" xfId="0" applyFont="1" applyBorder="1"/>
    <xf numFmtId="0" fontId="95" fillId="0" borderId="34" xfId="0" applyFont="1" applyBorder="1"/>
    <xf numFmtId="0" fontId="95" fillId="0" borderId="35" xfId="0" applyFont="1" applyBorder="1"/>
    <xf numFmtId="0" fontId="95" fillId="0" borderId="36" xfId="0" applyFont="1" applyBorder="1"/>
    <xf numFmtId="0" fontId="95" fillId="0" borderId="37" xfId="0" applyFont="1" applyBorder="1"/>
    <xf numFmtId="0" fontId="95" fillId="0" borderId="38" xfId="0" applyFont="1" applyBorder="1"/>
    <xf numFmtId="0" fontId="95" fillId="0" borderId="39" xfId="0" applyFont="1" applyBorder="1"/>
    <xf numFmtId="0" fontId="95" fillId="0" borderId="40" xfId="0" applyFont="1" applyBorder="1"/>
    <xf numFmtId="0" fontId="103" fillId="0" borderId="0" xfId="51" applyFont="1" applyBorder="1"/>
    <xf numFmtId="0" fontId="104" fillId="44" borderId="16" xfId="51" applyFont="1" applyFill="1" applyBorder="1"/>
    <xf numFmtId="0" fontId="104" fillId="0" borderId="0" xfId="51" applyFont="1" applyBorder="1"/>
    <xf numFmtId="189" fontId="104" fillId="0" borderId="0" xfId="51" applyNumberFormat="1" applyFont="1" applyBorder="1"/>
    <xf numFmtId="0" fontId="105" fillId="0" borderId="0" xfId="51" applyFont="1" applyBorder="1"/>
    <xf numFmtId="0" fontId="104" fillId="35" borderId="12" xfId="51" applyFont="1" applyFill="1" applyBorder="1"/>
    <xf numFmtId="190" fontId="97" fillId="41" borderId="12" xfId="45" applyNumberFormat="1" applyFont="1" applyFill="1" applyBorder="1" applyAlignment="1">
      <alignment horizontal="right"/>
    </xf>
    <xf numFmtId="10" fontId="97" fillId="41" borderId="12" xfId="54" applyNumberFormat="1" applyFont="1" applyFill="1" applyBorder="1"/>
    <xf numFmtId="10" fontId="97" fillId="41" borderId="12" xfId="54" applyNumberFormat="1" applyFont="1" applyFill="1" applyBorder="1" applyAlignment="1">
      <alignment horizontal="center"/>
    </xf>
    <xf numFmtId="0" fontId="106" fillId="0" borderId="0" xfId="51" applyFont="1" applyBorder="1"/>
    <xf numFmtId="0" fontId="106" fillId="35" borderId="12" xfId="51" applyFont="1" applyFill="1" applyBorder="1"/>
    <xf numFmtId="10" fontId="107" fillId="0" borderId="0" xfId="54" applyNumberFormat="1" applyFont="1" applyBorder="1"/>
    <xf numFmtId="10" fontId="108" fillId="32" borderId="10" xfId="51" applyNumberFormat="1" applyFont="1" applyFill="1" applyBorder="1"/>
    <xf numFmtId="187" fontId="109" fillId="0" borderId="0" xfId="51" applyNumberFormat="1" applyFont="1" applyBorder="1"/>
    <xf numFmtId="9" fontId="108" fillId="32" borderId="10" xfId="51" applyNumberFormat="1" applyFont="1" applyFill="1" applyBorder="1"/>
    <xf numFmtId="186" fontId="106" fillId="35" borderId="12" xfId="51" applyNumberFormat="1" applyFont="1" applyFill="1" applyBorder="1"/>
    <xf numFmtId="189" fontId="97" fillId="31" borderId="12" xfId="0" applyNumberFormat="1" applyFont="1" applyFill="1" applyBorder="1" applyAlignment="1">
      <alignment horizontal="right"/>
    </xf>
    <xf numFmtId="0" fontId="110" fillId="0" borderId="0" xfId="51" applyFont="1"/>
    <xf numFmtId="0" fontId="111" fillId="0" borderId="0" xfId="51" applyFont="1"/>
    <xf numFmtId="0" fontId="95" fillId="0" borderId="41" xfId="0" applyFont="1" applyBorder="1"/>
    <xf numFmtId="0" fontId="95" fillId="0" borderId="43" xfId="0" applyFont="1" applyBorder="1"/>
    <xf numFmtId="0" fontId="105" fillId="0" borderId="42" xfId="51" applyFont="1" applyBorder="1"/>
    <xf numFmtId="0" fontId="106" fillId="0" borderId="0" xfId="0" applyFont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12" fillId="0" borderId="0" xfId="51" applyFont="1" applyBorder="1"/>
    <xf numFmtId="0" fontId="113" fillId="0" borderId="14" xfId="51" applyFont="1" applyBorder="1"/>
    <xf numFmtId="0" fontId="112" fillId="0" borderId="14" xfId="51" applyFont="1" applyBorder="1"/>
    <xf numFmtId="4" fontId="113" fillId="0" borderId="14" xfId="51" applyNumberFormat="1" applyFont="1" applyBorder="1"/>
    <xf numFmtId="0" fontId="114" fillId="0" borderId="14" xfId="51" applyFont="1" applyBorder="1"/>
    <xf numFmtId="0" fontId="115" fillId="0" borderId="14" xfId="51" applyFont="1" applyBorder="1"/>
    <xf numFmtId="183" fontId="116" fillId="0" borderId="30" xfId="51" applyNumberFormat="1" applyFont="1" applyBorder="1"/>
    <xf numFmtId="0" fontId="115" fillId="0" borderId="0" xfId="51" applyFont="1" applyBorder="1"/>
    <xf numFmtId="9" fontId="112" fillId="0" borderId="0" xfId="54" applyFont="1" applyBorder="1"/>
    <xf numFmtId="0" fontId="114" fillId="0" borderId="0" xfId="51" applyFont="1" applyBorder="1"/>
    <xf numFmtId="186" fontId="114" fillId="0" borderId="0" xfId="51" applyNumberFormat="1" applyFont="1" applyBorder="1"/>
    <xf numFmtId="0" fontId="115" fillId="0" borderId="34" xfId="51" applyFont="1" applyBorder="1"/>
    <xf numFmtId="0" fontId="117" fillId="0" borderId="0" xfId="51" applyFont="1" applyBorder="1"/>
    <xf numFmtId="0" fontId="118" fillId="0" borderId="0" xfId="51" applyFont="1" applyBorder="1"/>
    <xf numFmtId="0" fontId="118" fillId="44" borderId="16" xfId="51" applyFont="1" applyFill="1" applyBorder="1"/>
    <xf numFmtId="10" fontId="119" fillId="0" borderId="0" xfId="54" applyNumberFormat="1" applyFont="1" applyBorder="1"/>
    <xf numFmtId="10" fontId="120" fillId="32" borderId="10" xfId="51" applyNumberFormat="1" applyFont="1" applyFill="1" applyBorder="1"/>
    <xf numFmtId="187" fontId="80" fillId="0" borderId="0" xfId="51" applyNumberFormat="1" applyFont="1" applyBorder="1"/>
    <xf numFmtId="0" fontId="121" fillId="41" borderId="12" xfId="0" applyFont="1" applyFill="1" applyBorder="1"/>
    <xf numFmtId="166" fontId="121" fillId="41" borderId="12" xfId="45" applyFont="1" applyFill="1" applyBorder="1" applyAlignment="1">
      <alignment horizontal="center"/>
    </xf>
    <xf numFmtId="190" fontId="121" fillId="41" borderId="12" xfId="45" applyNumberFormat="1" applyFont="1" applyFill="1" applyBorder="1" applyAlignment="1">
      <alignment horizontal="right"/>
    </xf>
    <xf numFmtId="0" fontId="121" fillId="31" borderId="12" xfId="0" applyFont="1" applyFill="1" applyBorder="1"/>
    <xf numFmtId="166" fontId="121" fillId="31" borderId="12" xfId="45" applyFont="1" applyFill="1" applyBorder="1" applyAlignment="1">
      <alignment horizontal="center"/>
    </xf>
    <xf numFmtId="189" fontId="121" fillId="31" borderId="12" xfId="0" applyNumberFormat="1" applyFont="1" applyFill="1" applyBorder="1" applyAlignment="1">
      <alignment horizontal="right"/>
    </xf>
    <xf numFmtId="189" fontId="118" fillId="0" borderId="0" xfId="51" applyNumberFormat="1" applyFont="1" applyBorder="1"/>
    <xf numFmtId="9" fontId="120" fillId="32" borderId="10" xfId="51" applyNumberFormat="1" applyFont="1" applyFill="1" applyBorder="1"/>
    <xf numFmtId="0" fontId="122" fillId="0" borderId="0" xfId="51" applyFont="1" applyBorder="1"/>
    <xf numFmtId="10" fontId="121" fillId="41" borderId="12" xfId="54" applyNumberFormat="1" applyFont="1" applyFill="1" applyBorder="1"/>
    <xf numFmtId="10" fontId="121" fillId="41" borderId="12" xfId="54" applyNumberFormat="1" applyFont="1" applyFill="1" applyBorder="1" applyAlignment="1">
      <alignment horizontal="center"/>
    </xf>
    <xf numFmtId="0" fontId="123" fillId="0" borderId="0" xfId="51" applyFont="1" applyBorder="1"/>
    <xf numFmtId="0" fontId="117" fillId="35" borderId="12" xfId="51" applyFont="1" applyFill="1" applyBorder="1"/>
    <xf numFmtId="0" fontId="118" fillId="35" borderId="12" xfId="51" applyFont="1" applyFill="1" applyBorder="1"/>
    <xf numFmtId="186" fontId="117" fillId="35" borderId="12" xfId="51" applyNumberFormat="1" applyFont="1" applyFill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183" fontId="121" fillId="41" borderId="12" xfId="54" applyNumberFormat="1" applyFont="1" applyFill="1" applyBorder="1" applyAlignment="1">
      <alignment horizontal="right"/>
    </xf>
    <xf numFmtId="0" fontId="81" fillId="0" borderId="0" xfId="58" applyFont="1" applyAlignment="1">
      <alignment horizontal="center"/>
    </xf>
    <xf numFmtId="0" fontId="53" fillId="40" borderId="0" xfId="0" applyFont="1" applyFill="1" applyAlignment="1">
      <alignment horizontal="center"/>
    </xf>
    <xf numFmtId="0" fontId="48" fillId="31" borderId="0" xfId="0" applyFont="1" applyFill="1" applyAlignment="1">
      <alignment horizontal="center"/>
    </xf>
    <xf numFmtId="0" fontId="53" fillId="45" borderId="0" xfId="0" applyFont="1" applyFill="1" applyAlignment="1">
      <alignment horizontal="center"/>
    </xf>
    <xf numFmtId="0" fontId="53" fillId="45" borderId="0" xfId="0" applyFont="1" applyFill="1" applyAlignment="1">
      <alignment horizontal="center" vertical="center" textRotation="90"/>
    </xf>
  </cellXfs>
  <cellStyles count="63">
    <cellStyle name="20% - Accent1" xfId="21" builtinId="30" hidden="1"/>
    <cellStyle name="20% - Accent2" xfId="25" builtinId="34" hidden="1"/>
    <cellStyle name="20% - Accent3" xfId="29" builtinId="38" hidden="1"/>
    <cellStyle name="20% - Accent4" xfId="33" builtinId="42" hidden="1"/>
    <cellStyle name="20% - Accent5" xfId="37" builtinId="46" hidden="1"/>
    <cellStyle name="20% - Accent6" xfId="41" builtinId="50" hidden="1"/>
    <cellStyle name="40% - Accent1" xfId="22" builtinId="31" hidden="1"/>
    <cellStyle name="40% - Accent2" xfId="26" builtinId="35" hidden="1"/>
    <cellStyle name="40% - Accent3" xfId="30" builtinId="39" hidden="1"/>
    <cellStyle name="40% - Accent4" xfId="34" builtinId="43" hidden="1"/>
    <cellStyle name="40% - Accent5" xfId="38" builtinId="47" hidden="1"/>
    <cellStyle name="40% - Accent6" xfId="42" builtinId="51" hidden="1"/>
    <cellStyle name="60% - Accent1" xfId="23" builtinId="32" hidden="1"/>
    <cellStyle name="60% - Accent2" xfId="27" builtinId="36" hidden="1"/>
    <cellStyle name="60% - Accent3" xfId="31" builtinId="40" hidden="1"/>
    <cellStyle name="60% - Accent4" xfId="35" builtinId="44" hidden="1"/>
    <cellStyle name="60% - Accent5" xfId="39" builtinId="48" hidden="1"/>
    <cellStyle name="60% - Accent6" xfId="43" builtinId="52" hidden="1"/>
    <cellStyle name="Accent1" xfId="20" builtinId="29" hidden="1"/>
    <cellStyle name="Accent2" xfId="24" builtinId="33" hidden="1"/>
    <cellStyle name="Accent3" xfId="28" builtinId="37" hidden="1"/>
    <cellStyle name="Accent4" xfId="32" builtinId="41" hidden="1"/>
    <cellStyle name="Accent5" xfId="36" builtinId="45" hidden="1"/>
    <cellStyle name="Accent6" xfId="40" builtinId="49" hidden="1"/>
    <cellStyle name="Bar" xfId="50" xr:uid="{00000000-0005-0000-0000-000018000000}"/>
    <cellStyle name="Calc#" xfId="45" xr:uid="{00000000-0005-0000-0000-000019000000}"/>
    <cellStyle name="Calc%" xfId="48" xr:uid="{00000000-0005-0000-0000-00001A000000}"/>
    <cellStyle name="Calculation" xfId="13" builtinId="22" hidden="1"/>
    <cellStyle name="Check Cell" xfId="15" builtinId="23" hidden="1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Explanatory Text" xfId="18" builtinId="53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 2" xfId="61" xr:uid="{59C7B4FF-AED0-9042-996E-9F77704179E1}"/>
    <cellStyle name="Input" xfId="11" builtinId="20" hidden="1"/>
    <cellStyle name="Input#" xfId="44" xr:uid="{00000000-0005-0000-0000-000027000000}"/>
    <cellStyle name="Input# 2" xfId="55" xr:uid="{629A8BEA-7E9D-9E48-8B9E-833C792F1A3D}"/>
    <cellStyle name="Input%" xfId="47" xr:uid="{00000000-0005-0000-0000-000028000000}"/>
    <cellStyle name="Input% 2" xfId="53" xr:uid="{450B0AF0-C5DF-F04E-A1D3-E8B8A534A3BE}"/>
    <cellStyle name="Link#" xfId="46" xr:uid="{00000000-0005-0000-0000-000029000000}"/>
    <cellStyle name="Link%" xfId="49" xr:uid="{00000000-0005-0000-0000-00002A000000}"/>
    <cellStyle name="Linked Cell" xfId="14" builtinId="24" hidden="1"/>
    <cellStyle name="Normal" xfId="0" builtinId="0" customBuiltin="1"/>
    <cellStyle name="Normal 2" xfId="51" xr:uid="{EFAF95A7-AFE2-F84F-8FA6-19902ACB781D}"/>
    <cellStyle name="Normal 3" xfId="52" xr:uid="{572E2AC1-06F1-5747-896A-B589DA79405D}"/>
    <cellStyle name="Normal 4" xfId="58" xr:uid="{390BD2CA-8879-E547-815B-89CD025141FB}"/>
    <cellStyle name="Normal 5" xfId="60" xr:uid="{8D793EA8-DE4F-AB44-B4D5-9353A20A9C09}"/>
    <cellStyle name="Normal 6" xfId="62" xr:uid="{2797CFEA-7728-DD45-99C4-5C9C6DFCF2A3}"/>
    <cellStyle name="Normale 2" xfId="57" xr:uid="{3207C5E0-9C33-FF41-9A1F-4D0BB46805EC}"/>
    <cellStyle name="Normale_foglio facset multipli 07.04.2011 2" xfId="56" xr:uid="{18822DE5-4341-AE4C-A8AC-93DE16E852F7}"/>
    <cellStyle name="Note" xfId="17" builtinId="10" hidden="1"/>
    <cellStyle name="Output" xfId="12" builtinId="21" hidden="1"/>
    <cellStyle name="Per cent" xfId="5" builtinId="5" hidden="1"/>
    <cellStyle name="Per cent" xfId="54" builtinId="5"/>
    <cellStyle name="Per cent 2" xfId="59" xr:uid="{CD70E8FC-54BB-A040-8FB4-EE6564795AD6}"/>
    <cellStyle name="Title" xfId="6" builtinId="15" hidden="1"/>
    <cellStyle name="Total" xfId="19" builtinId="25" hidden="1"/>
    <cellStyle name="Warning Text" xfId="16" builtinId="11" hidde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  <color rgb="FFFFEBAB"/>
      <color rgb="FFFFFFCC"/>
      <color rgb="FF00A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3.xml"/><Relationship Id="rId21" Type="http://schemas.openxmlformats.org/officeDocument/2006/relationships/externalLink" Target="externalLinks/externalLink8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0.xml"/><Relationship Id="rId68" Type="http://schemas.openxmlformats.org/officeDocument/2006/relationships/externalLink" Target="externalLinks/externalLink55.xml"/><Relationship Id="rId16" Type="http://schemas.openxmlformats.org/officeDocument/2006/relationships/externalLink" Target="externalLinks/externalLink3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53" Type="http://schemas.openxmlformats.org/officeDocument/2006/relationships/externalLink" Target="externalLinks/externalLink40.xml"/><Relationship Id="rId58" Type="http://schemas.openxmlformats.org/officeDocument/2006/relationships/externalLink" Target="externalLinks/externalLink45.xml"/><Relationship Id="rId74" Type="http://schemas.openxmlformats.org/officeDocument/2006/relationships/externalLink" Target="externalLinks/externalLink61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8.xml"/><Relationship Id="rId1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56" Type="http://schemas.openxmlformats.org/officeDocument/2006/relationships/externalLink" Target="externalLinks/externalLink43.xml"/><Relationship Id="rId64" Type="http://schemas.openxmlformats.org/officeDocument/2006/relationships/externalLink" Target="externalLinks/externalLink51.xml"/><Relationship Id="rId69" Type="http://schemas.openxmlformats.org/officeDocument/2006/relationships/externalLink" Target="externalLinks/externalLink56.xml"/><Relationship Id="rId77" Type="http://schemas.openxmlformats.org/officeDocument/2006/relationships/externalLink" Target="externalLinks/externalLink64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8.xml"/><Relationship Id="rId72" Type="http://schemas.openxmlformats.org/officeDocument/2006/relationships/externalLink" Target="externalLinks/externalLink59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59" Type="http://schemas.openxmlformats.org/officeDocument/2006/relationships/externalLink" Target="externalLinks/externalLink46.xml"/><Relationship Id="rId67" Type="http://schemas.openxmlformats.org/officeDocument/2006/relationships/externalLink" Target="externalLinks/externalLink54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54" Type="http://schemas.openxmlformats.org/officeDocument/2006/relationships/externalLink" Target="externalLinks/externalLink41.xml"/><Relationship Id="rId62" Type="http://schemas.openxmlformats.org/officeDocument/2006/relationships/externalLink" Target="externalLinks/externalLink49.xml"/><Relationship Id="rId70" Type="http://schemas.openxmlformats.org/officeDocument/2006/relationships/externalLink" Target="externalLinks/externalLink57.xml"/><Relationship Id="rId75" Type="http://schemas.openxmlformats.org/officeDocument/2006/relationships/externalLink" Target="externalLinks/externalLink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Relationship Id="rId57" Type="http://schemas.openxmlformats.org/officeDocument/2006/relationships/externalLink" Target="externalLinks/externalLink44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externalLink" Target="externalLinks/externalLink39.xml"/><Relationship Id="rId60" Type="http://schemas.openxmlformats.org/officeDocument/2006/relationships/externalLink" Target="externalLinks/externalLink47.xml"/><Relationship Id="rId65" Type="http://schemas.openxmlformats.org/officeDocument/2006/relationships/externalLink" Target="externalLinks/externalLink52.xml"/><Relationship Id="rId73" Type="http://schemas.openxmlformats.org/officeDocument/2006/relationships/externalLink" Target="externalLinks/externalLink60.xml"/><Relationship Id="rId78" Type="http://schemas.openxmlformats.org/officeDocument/2006/relationships/theme" Target="theme/theme1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9" Type="http://schemas.openxmlformats.org/officeDocument/2006/relationships/externalLink" Target="externalLinks/externalLink26.xml"/><Relationship Id="rId34" Type="http://schemas.openxmlformats.org/officeDocument/2006/relationships/externalLink" Target="externalLinks/externalLink21.xml"/><Relationship Id="rId50" Type="http://schemas.openxmlformats.org/officeDocument/2006/relationships/externalLink" Target="externalLinks/externalLink37.xml"/><Relationship Id="rId55" Type="http://schemas.openxmlformats.org/officeDocument/2006/relationships/externalLink" Target="externalLinks/externalLink42.xml"/><Relationship Id="rId76" Type="http://schemas.openxmlformats.org/officeDocument/2006/relationships/externalLink" Target="externalLinks/externalLink63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6.xml"/><Relationship Id="rId24" Type="http://schemas.openxmlformats.org/officeDocument/2006/relationships/externalLink" Target="externalLinks/externalLink11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66" Type="http://schemas.openxmlformats.org/officeDocument/2006/relationships/externalLink" Target="externalLinks/externalLink5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FD-944E-A47D-18CEA1682ABB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FD-944E-A47D-18CEA1682ABB}"/>
              </c:ext>
            </c:extLst>
          </c:dPt>
          <c:dPt>
            <c:idx val="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FD-944E-A47D-18CEA1682ABB}"/>
              </c:ext>
            </c:extLst>
          </c:dPt>
          <c:dPt>
            <c:idx val="3"/>
            <c:bubble3D val="0"/>
            <c:spPr>
              <a:solidFill>
                <a:schemeClr val="bg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FD-944E-A47D-18CEA1682A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FD-944E-A47D-18CEA1682A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44-FB4D-9B88-7D7C1408725C}"/>
              </c:ext>
            </c:extLst>
          </c:dPt>
          <c:dLbls>
            <c:dLbl>
              <c:idx val="3"/>
              <c:layout>
                <c:manualLayout>
                  <c:x val="-5.8333333333333362E-2"/>
                  <c:y val="8.333333333333334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FD-944E-A47D-18CEA1682ABB}"/>
                </c:ext>
              </c:extLst>
            </c:dLbl>
            <c:dLbl>
              <c:idx val="4"/>
              <c:layout>
                <c:manualLayout>
                  <c:x val="-8.8888888888888934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8FD-944E-A47D-18CEA1682A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'Revenue Breakdown'!$B$3:$B$8</c:f>
              <c:strCache>
                <c:ptCount val="6"/>
                <c:pt idx="0">
                  <c:v>Italia</c:v>
                </c:pt>
                <c:pt idx="1">
                  <c:v>Altri Paesi Europei</c:v>
                </c:pt>
                <c:pt idx="2">
                  <c:v>MEIA</c:v>
                </c:pt>
                <c:pt idx="3">
                  <c:v>APAC</c:v>
                </c:pt>
                <c:pt idx="4">
                  <c:v>LATAM</c:v>
                </c:pt>
                <c:pt idx="5">
                  <c:v>Nord America</c:v>
                </c:pt>
              </c:strCache>
            </c:strRef>
          </c:cat>
          <c:val>
            <c:numRef>
              <c:f>'Revenue Breakdown'!$D$3:$D$8</c:f>
              <c:numCache>
                <c:formatCode>#,##0.0_);\(#,##0.0\);\-</c:formatCode>
                <c:ptCount val="6"/>
                <c:pt idx="0">
                  <c:v>59.789000000000001</c:v>
                </c:pt>
                <c:pt idx="1">
                  <c:v>247.875</c:v>
                </c:pt>
                <c:pt idx="2">
                  <c:v>42.866</c:v>
                </c:pt>
                <c:pt idx="3">
                  <c:v>88.343000000000004</c:v>
                </c:pt>
                <c:pt idx="4">
                  <c:v>13.502000000000001</c:v>
                </c:pt>
                <c:pt idx="5">
                  <c:v>57.304000000000002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8FD-944E-A47D-18CEA1682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631825</xdr:colOff>
      <xdr:row>7</xdr:row>
      <xdr:rowOff>49212</xdr:rowOff>
    </xdr:from>
    <xdr:to>
      <xdr:col>12</xdr:col>
      <xdr:colOff>263525</xdr:colOff>
      <xdr:row>22</xdr:row>
      <xdr:rowOff>125412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0669D-8EB2-214C-B01A-45C89D55A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dministrador/Mis%20documentos/mis%20archivos/CONMEX/auditoria/ISR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leixo/f/Meus%20Documentos/Balan&#231;os%2098/CMI/12-98%20cm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INANCEI/TESOURAR/JT/CAIXA/PASTA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urosim001/LUSTIG/SOCIETA'/autogrill/U%20K/1999/Daisy/Cambridge/models/integrated%20merger%20mod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urosim001/LUSTIG/SOCIETA'/autogrill/TEMP/US%20comps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urosim001/LUSTIG/SOCIETA'/autogrill/data/Paper%20&amp;%20Forest/Comps/extra%20pag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/Documents%20and%20Settings/garassa/Configuraci&#243;n%20local/Archivos%20temporales%20de%20Internet/OLKE/BALANCES%20LOCALES/COVIANDES-3101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Startup" Target="Front%20Office/Caixa/Benchmark/Benchmark%20BLPV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LDNSRVFIR01/FIRSCH/CREDIT/Guillermo/Grohe/Geberit%20Grohe%20com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EMP/reporting%20web%202T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reporting%20web%202T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Outputv41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ades/CONTROLL/COMUN-GR/Control%20de%20Gestio/12%20Pressupost/2010/Plantillas%20recibidas/1.%201&#170;%20Version%20CONSOL/No%20aplica%20IFRIC/06_PRE_PLANT_10_DCA%20Conso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pm20001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Documents%20and%20Settings/dpuerta/Mis%20documentos/ohl%20concesiones/seguimiento%20concesionarias/euroglosa/modelo/euroglosa_nuev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ades/CONTROLL/COMUN-GR/Control%20de%20Gestio/12%20Pressupost/2010/Plantillas%20recibidas/1.%201&#170;%20Version%20CONSOL/No%20aplica%20IFRIC/PRE_REP_10_Eutelsa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ades/CONTROLL/COMUN-GR/Control%20de%20Gestio/12%20Pressupost/2010/Plantillas%20recibidas/1.%201&#170;%20Version%20CONSOL/No%20aplica%20IFRIC/PRE_REP_10_Hispasa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Notas%20CPFL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Ntpmanes/ctr-gest/Mis%20Documentos/Ctr-Gest/A&#241;o%202000/2000-12/ENE-200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Esteban/Coordinaci&#243;n/Infomes%20de%20Tr&#225;nsito/ACUMU-97-98-99-00-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ades/CONTROLL/COMUN-GR/Control%20de%20Gestio/12%20Pressupost/2010/Plantillas%20recibidas/1.%201&#170;%20Version%20CONSOL/No%20aplica%20IFRIC/06_PRE_RUTAS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ades/CONTROLL/COMUN-GR/Control%20de%20Gestio/12%20Pressupost/2010/Plantillas%20recibidas/1.%201&#170;%20Version%20CONSOL/No%20aplica%20IFRIC/06_PRE_PLANT_10%20SPAS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CROL/PLECO/_PRIVADO/2011/INGRESOS%202011/FCAST'11+PPTO'12/DOCS%20TRABAJO/Forecast%202011%20Ingresos%20Adesa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rojects/LN/EquityResearch/Telecoms/MODELS/SWISS/Swisscom/Model/SCOM_NOW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1612%20Referencia&#231;&#227;o%20relat&#243;rio%20e%20revis&#227;o%20an&#225;litica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Luciana/Clientes/International%20Paper/2003/Revis&#245;es%20Analiticas%20Amcel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hudson/Configura&#231;&#245;es%20locais/Temporary%20Internet%20Files/Content.IE5/IBCJFI1X/DOAR%20-%20Relat&#243;rio%20Centrovias%20Dezembro%200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8110%20Receita%20Operacional%20Bruta%20Combined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emp/Temporary%20Directory%201%20for%20Revisao%20Analitica_modelos%202004.zip/IP%20Planilhas%203%20par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10%20Net%20Sales%20Combined%20Leadsheet%20-%20IP%20Co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10%20Mar&#231;o%20-%20Gross%20Sales%20Combined%20Leadsheet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Empr&#233;stimos%20e%20Financiamentos%20-%20CP%20e%20LP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310%20Empr&#233;stimos,%20Financiamentos%20e%20Outorga%20Combined%20Leadsheet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3412%20Carta%20de%20Solicita&#231;&#227;o%20An&#225;lises%20-%20anexo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lientes%202006/Centrovias_30.06/Boneco%2030%2006%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cpc19/sys/Usuario/B_DOLAR/FABIANO/Excel/Quartely%20Form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11%20An&#225;lise%20Empr&#233;stimos%20-%2031%2010%202003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lientes/CCR/31-12-02/NovaDutra/6311%20Empr&#233;stimos%20a%20Curto%20Prazo%20Combined%20Leadsheet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210%20Folha%20de%20Pagamento%20e%20encargos%20Sociais%20Leadsheet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216%20Credores%20pela%20Concess&#227;o%20CP%20Combined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Draft%20relat&#243;rio%20-%2031%2012%2006%20lx%20centrovia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10%20Empr&#233;stimos%20em%20moeda%20estrangeira%20Combined%20Leadsheet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-1%20INSTRUMENTOS%20FINANCEIROS%20DERIVATIVOS%20-%2030.11.03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lx%20Obriga&#231;&#245;es%20com%20o%20Poder%20Concedente%20Combined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8110%20Receita%20de%20ped&#225;gio%20Combined%20Leadsheet%2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81-1%20Balanco%20Consolidado%20Set%2002%20referenciado%20com%20a%20Leadsheet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002%20ITR%20Centrovias%2030.09.07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00%20Receitas%20l&#237;quidas%20Leadsheet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510%20Obriga&#231;&#245;es%20com%20o%20Poder%20Concedente%20Combined%20Leadsheet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ontabilidade/SA/2001/AUDITORI/RELAT&#211;RIO%20JUN2001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8110%20Gross%20Sales%20Leadsheet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10%20Gross%20Sales%20Leadsheet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410%20Estoques%20PA%20e%20PR%20Combined%20Leadsheet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sh%20and%20Cash%20Equivalents%20%20-%20Leadsheet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10%20Relat&#243;rio%20ajustado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RESCANHOLA/My%20Documents/Modelos/Mapa%20Doar%20Br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10%20RESULTADO-%20Fdo%20UBB%20Qualified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1610%20Revis&#227;o%20an&#225;litica%20Leadsheet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311%20Empr&#233;stimos%20a%20Curto%20Prazo%20Combined%20Leadsheet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1610%20Revis&#227;o%20Anal&#237;tica%2031%2012%2006%20x%2005%20Combined%20Leadsheet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UTOPISTA/AppData/Local/Microsoft/Windows/Temporary%20Internet%20Files/Content.Outlook/GTTTAQE9/Relat&#243;rio%20Mensal%20-%20Lote%202%20-%20Planalto%20Sul-%20Informa&#231;&#245;es%20RH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510.2%20Resultado%20com%20Opera&#231;&#227;o%20de%20Hedge%20Combined%20Leadsheet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Governali/Vz/VZ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VICTOR/Autopistas%20Brasil/01.%20Cierres/12%20Diciembre%2012/One%20to%20One/One%20to%20one%20ARTERIS_DIC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iliación"/>
      <sheetName val="CREDI"/>
      <sheetName val="DEUDAS"/>
      <sheetName val="COMPRAS"/>
      <sheetName val="NDYDEP"/>
      <sheetName val="RESUMEN"/>
      <sheetName val="P.T.U."/>
      <sheetName val="DPN FISCAL"/>
      <sheetName val="Mensagem"/>
      <sheetName val="INICIO"/>
      <sheetName val="Schroder Small Caps"/>
      <sheetName val="FLUXO ORÇ. ORIG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I"/>
      <sheetName val="RESUMEN"/>
      <sheetName val="LEGENDA 01"/>
      <sheetName val="LEGENDA"/>
      <sheetName val="ELEMENTO PE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A2"/>
      <sheetName val="ICATU"/>
      <sheetName val="dados"/>
      <sheetName val="Mutuo"/>
      <sheetName val="População Res."/>
      <sheetName val="PAS Despesa pessoal"/>
      <sheetName val="CRITERIOS"/>
      <sheetName val="População_Res_"/>
      <sheetName val="outros_indicadores"/>
      <sheetName val="Taxas"/>
      <sheetName val="Rep"/>
      <sheetName val="Comissões"/>
      <sheetName val="Resultado_Março_IP"/>
      <sheetName val="PPR_2004"/>
      <sheetName val="BANCO"/>
      <sheetName val="CDI"/>
      <sheetName val="CUSTO_CONSOLID"/>
      <sheetName val="CUSTO_MONETARIO_CONSOLID"/>
      <sheetName val="Saldo_Contábil"/>
      <sheetName val="Físico_Atual"/>
      <sheetName val="ContProd"/>
      <sheetName val="Plan2"/>
      <sheetName val="Bco1"/>
      <sheetName val="Customize_Your_Invoice"/>
      <sheetName val="Cálculo_Parâmetro"/>
      <sheetName val="Tarifas"/>
      <sheetName val="CUSTO_UNIT_TRANS_CD_RJ"/>
      <sheetName val="CUSTO_UNIT_TRANS_CD_SP"/>
      <sheetName val="CUSTO_UNIT_PORTO"/>
      <sheetName val="CUSTO_UNIT_UAG"/>
      <sheetName val="CUSTO_UNIT_UCAO"/>
      <sheetName val="CUSTO_UNIT_TRANS_CD_BH"/>
      <sheetName val="Feriados"/>
      <sheetName val="Lead"/>
      <sheetName val="Master_FIF_Flutuação"/>
      <sheetName val="Lista_de_Ramais"/>
      <sheetName val="FRA"/>
      <sheetName val="COUPOM"/>
      <sheetName val="Product_group_report"/>
      <sheetName val="Plan3"/>
      <sheetName val="indices"/>
      <sheetName val="Aplic__Finac__-_30_09_02"/>
      <sheetName val="Inserir"/>
      <sheetName val="Matriz"/>
      <sheetName val="Tabela"/>
      <sheetName val="Anexo_6"/>
      <sheetName val="מוצרים"/>
      <sheetName val="Control_Sheet"/>
      <sheetName val="MUG"/>
      <sheetName val="Resumo"/>
      <sheetName val="Fluxo_de_Caixa_CF"/>
      <sheetName val="p__name"/>
      <sheetName val="Capa"/>
      <sheetName val="Preço_Médio"/>
      <sheetName val="Prod_Tab"/>
      <sheetName val="LX"/>
      <sheetName val="Mov_US$_nov_a_mar"/>
      <sheetName val="Materials"/>
      <sheetName val="Poupança"/>
      <sheetName val="CUSTO_UNIT_CD_BH"/>
      <sheetName val="CUSTO_UNIT_CD_RJ"/>
      <sheetName val="CUSTO_UNIT_CD_SP"/>
      <sheetName val="SERIES_CDI_E_PTAX"/>
      <sheetName val="Tab"/>
      <sheetName val="Bloomberg"/>
      <sheetName val="OPC_DOL_PA"/>
      <sheetName val="SELIC"/>
      <sheetName val="ENTRADA"/>
      <sheetName val="Forecast"/>
      <sheetName val="Fixed_Assets"/>
      <sheetName val="estoque_total_dez_98"/>
      <sheetName val="#REF"/>
      <sheetName val="FCX_AFD "/>
      <sheetName val="DRE"/>
      <sheetName val="FLUXO DE PREVISÃO 2012"/>
      <sheetName val="Links"/>
      <sheetName val="CMI"/>
      <sheetName val="FLUXO PREVISÃO. X Atual Re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OC"/>
      <sheetName val="Assum"/>
      <sheetName val="sense"/>
      <sheetName val="disp"/>
      <sheetName val="Op-BS"/>
      <sheetName val="IS"/>
      <sheetName val="BSCF"/>
      <sheetName val="Ratios"/>
      <sheetName val="Matrix"/>
      <sheetName val="Contrib"/>
      <sheetName val="proforma"/>
      <sheetName val="AlbanyIS"/>
      <sheetName val="AlbanyBSCF"/>
      <sheetName val="AlbanyRat"/>
      <sheetName val="CambridgeIS"/>
      <sheetName val="CambridgeBSCF"/>
      <sheetName val="CambridgeRat"/>
      <sheetName val="LBO"/>
      <sheetName val="Mult"/>
    </sheetNames>
    <sheetDataSet>
      <sheetData sheetId="0" refreshError="1"/>
      <sheetData sheetId="1" refreshError="1"/>
      <sheetData sheetId="2" refreshError="1">
        <row r="13">
          <cell r="E13">
            <v>240.5</v>
          </cell>
        </row>
        <row r="14">
          <cell r="E14">
            <v>10.908587000000001</v>
          </cell>
        </row>
        <row r="16">
          <cell r="E16">
            <v>691.37361425000006</v>
          </cell>
        </row>
        <row r="18">
          <cell r="E18">
            <v>249.1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 Summary (2)"/>
      <sheetName val="Spec. Chem"/>
      <sheetName val="Canadian Summary Eh"/>
      <sheetName val="Input_Cdn"/>
      <sheetName val="ML_Model_Summary"/>
      <sheetName val="Stock Price Bar Graph"/>
      <sheetName val="WACC "/>
      <sheetName val="Horizontal Bar Page"/>
      <sheetName val="US Summary"/>
      <sheetName val="Intl Summary"/>
      <sheetName val="Containerboard"/>
      <sheetName val="Structural Panels"/>
      <sheetName val="Timber Summary"/>
      <sheetName val="Newsprint Summary"/>
      <sheetName val="__FDSCACHE__"/>
      <sheetName val="Input"/>
      <sheetName val="PMO"/>
      <sheetName val="Merger Input"/>
      <sheetName val="1 Page Merger"/>
      <sheetName val="Sensitivity Table 1"/>
      <sheetName val="Summary Template"/>
      <sheetName val="0000000"/>
      <sheetName val="1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"/>
      <sheetName val="WP Market Capitalization"/>
      <sheetName val="WP Output-change ytd"/>
      <sheetName val="WP Output-Price volatility"/>
      <sheetName val="Comps"/>
      <sheetName val="Mkt Cap"/>
      <sheetName val="WACC"/>
      <sheetName val="Calc"/>
      <sheetName val="CGS per Ton"/>
      <sheetName val="Sales"/>
      <sheetName val="Price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Analysis of Valuation Multiples of Comparable Flat-Rolled Steel Companies</v>
          </cell>
        </row>
        <row r="2">
          <cell r="A2" t="str">
            <v>Public Market Multiples Including Pension Liabilities and OPEBs</v>
          </cell>
        </row>
        <row r="5">
          <cell r="L5" t="str">
            <v>Market Value of Equity as a Multiple of:</v>
          </cell>
          <cell r="V5" t="str">
            <v>Market Capitalization as a Multiple of:</v>
          </cell>
        </row>
        <row r="6">
          <cell r="J6" t="str">
            <v>Adj.</v>
          </cell>
          <cell r="L6" t="str">
            <v>LTM</v>
          </cell>
          <cell r="R6" t="str">
            <v>LTM</v>
          </cell>
        </row>
        <row r="7">
          <cell r="D7" t="str">
            <v>Price</v>
          </cell>
          <cell r="F7" t="str">
            <v>Market</v>
          </cell>
          <cell r="H7" t="str">
            <v>Market</v>
          </cell>
          <cell r="J7" t="str">
            <v>Market</v>
          </cell>
          <cell r="L7" t="str">
            <v>Net to</v>
          </cell>
          <cell r="N7" t="str">
            <v>1999E</v>
          </cell>
          <cell r="P7" t="str">
            <v>2000E</v>
          </cell>
          <cell r="R7" t="str">
            <v>Cash</v>
          </cell>
          <cell r="T7" t="str">
            <v>LFQ</v>
          </cell>
          <cell r="V7" t="str">
            <v>LTM</v>
          </cell>
          <cell r="X7" t="str">
            <v>LTM</v>
          </cell>
          <cell r="Z7" t="str">
            <v>LTM</v>
          </cell>
        </row>
        <row r="8">
          <cell r="A8" t="str">
            <v>Company</v>
          </cell>
          <cell r="D8" t="str">
            <v>Sep-13-99</v>
          </cell>
          <cell r="F8" t="str">
            <v>Value</v>
          </cell>
          <cell r="H8" t="str">
            <v>Cap. (a)</v>
          </cell>
          <cell r="J8" t="str">
            <v>Cap. (b)</v>
          </cell>
          <cell r="L8" t="str">
            <v>Common</v>
          </cell>
          <cell r="N8" t="str">
            <v>EPS. (c)</v>
          </cell>
          <cell r="P8" t="str">
            <v>EPS (c)</v>
          </cell>
          <cell r="R8" t="str">
            <v>Flow (d)</v>
          </cell>
          <cell r="T8" t="str">
            <v>Equity</v>
          </cell>
          <cell r="V8" t="str">
            <v>Sales</v>
          </cell>
          <cell r="X8" t="str">
            <v>EBITDA</v>
          </cell>
          <cell r="Z8" t="str">
            <v>EBIT</v>
          </cell>
        </row>
        <row r="11">
          <cell r="A11" t="str">
            <v>Company Name</v>
          </cell>
          <cell r="D11" t="e">
            <v>#NAME?</v>
          </cell>
          <cell r="F11">
            <v>1210.4707062500001</v>
          </cell>
          <cell r="H11">
            <v>1210.4707062500001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</row>
        <row r="12">
          <cell r="A12" t="e">
            <v>#REF!</v>
          </cell>
          <cell r="D12" t="e">
            <v>#REF!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Q12" t="str">
            <v>*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Y12" t="str">
            <v>*</v>
          </cell>
          <cell r="Z12" t="e">
            <v>#REF!</v>
          </cell>
        </row>
        <row r="13">
          <cell r="A13" t="e">
            <v>#REF!</v>
          </cell>
          <cell r="D13" t="e">
            <v>#REF!</v>
          </cell>
          <cell r="F13" t="e">
            <v>#REF!</v>
          </cell>
          <cell r="H13" t="e">
            <v>#REF!</v>
          </cell>
          <cell r="J13" t="e">
            <v>#REF!</v>
          </cell>
          <cell r="L13" t="e">
            <v>#REF!</v>
          </cell>
          <cell r="N13" t="e">
            <v>#REF!</v>
          </cell>
          <cell r="P13" t="e">
            <v>#REF!</v>
          </cell>
          <cell r="R13" t="e">
            <v>#REF!</v>
          </cell>
          <cell r="T13" t="e">
            <v>#REF!</v>
          </cell>
          <cell r="V13" t="e">
            <v>#REF!</v>
          </cell>
          <cell r="X13" t="e">
            <v>#REF!</v>
          </cell>
          <cell r="Z13" t="e">
            <v>#REF!</v>
          </cell>
          <cell r="AA13" t="str">
            <v>*</v>
          </cell>
        </row>
        <row r="14">
          <cell r="A14" t="e">
            <v>#REF!</v>
          </cell>
          <cell r="D14" t="e">
            <v>#REF!</v>
          </cell>
          <cell r="F14" t="e">
            <v>#REF!</v>
          </cell>
          <cell r="H14" t="e">
            <v>#REF!</v>
          </cell>
          <cell r="J14" t="e">
            <v>#REF!</v>
          </cell>
          <cell r="L14" t="e">
            <v>#REF!</v>
          </cell>
          <cell r="N14" t="e">
            <v>#REF!</v>
          </cell>
          <cell r="P14" t="e">
            <v>#REF!</v>
          </cell>
          <cell r="R14" t="e">
            <v>#REF!</v>
          </cell>
          <cell r="T14" t="e">
            <v>#REF!</v>
          </cell>
          <cell r="V14" t="e">
            <v>#REF!</v>
          </cell>
          <cell r="X14" t="e">
            <v>#REF!</v>
          </cell>
          <cell r="Z14" t="e">
            <v>#REF!</v>
          </cell>
        </row>
        <row r="15">
          <cell r="A15" t="e">
            <v>#REF!</v>
          </cell>
          <cell r="D15" t="e">
            <v>#REF!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</row>
        <row r="16">
          <cell r="A16" t="e">
            <v>#REF!</v>
          </cell>
          <cell r="D16" t="e">
            <v>#REF!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</row>
        <row r="17">
          <cell r="A17" t="e">
            <v>#REF!</v>
          </cell>
          <cell r="D17" t="e">
            <v>#REF!</v>
          </cell>
          <cell r="F17" t="e">
            <v>#REF!</v>
          </cell>
          <cell r="H17" t="e">
            <v>#REF!</v>
          </cell>
          <cell r="J17" t="e">
            <v>#REF!</v>
          </cell>
          <cell r="L17" t="e">
            <v>#REF!</v>
          </cell>
          <cell r="N17" t="e">
            <v>#REF!</v>
          </cell>
          <cell r="P17" t="e">
            <v>#REF!</v>
          </cell>
          <cell r="R17" t="e">
            <v>#REF!</v>
          </cell>
          <cell r="S17" t="str">
            <v>*</v>
          </cell>
          <cell r="T17" t="e">
            <v>#REF!</v>
          </cell>
          <cell r="V17" t="e">
            <v>#REF!</v>
          </cell>
          <cell r="X17" t="e">
            <v>#REF!</v>
          </cell>
          <cell r="Z17" t="e">
            <v>#REF!</v>
          </cell>
        </row>
        <row r="18">
          <cell r="A18" t="e">
            <v>#REF!</v>
          </cell>
          <cell r="D18" t="e">
            <v>#REF!</v>
          </cell>
          <cell r="F18" t="e">
            <v>#REF!</v>
          </cell>
          <cell r="H18" t="e">
            <v>#REF!</v>
          </cell>
          <cell r="J18" t="e">
            <v>#REF!</v>
          </cell>
          <cell r="L18" t="e">
            <v>#REF!</v>
          </cell>
          <cell r="N18" t="e">
            <v>#REF!</v>
          </cell>
          <cell r="P18" t="e">
            <v>#REF!</v>
          </cell>
          <cell r="R18" t="e">
            <v>#REF!</v>
          </cell>
          <cell r="T18" t="e">
            <v>#REF!</v>
          </cell>
          <cell r="V18" t="e">
            <v>#REF!</v>
          </cell>
          <cell r="X18" t="e">
            <v>#REF!</v>
          </cell>
          <cell r="Z18" t="e">
            <v>#REF!</v>
          </cell>
          <cell r="AA18" t="str">
            <v>*</v>
          </cell>
        </row>
        <row r="19">
          <cell r="A19" t="e">
            <v>#REF!</v>
          </cell>
          <cell r="D19" t="e">
            <v>#REF!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M19" t="str">
            <v>*</v>
          </cell>
          <cell r="N19" t="e">
            <v>#REF!</v>
          </cell>
          <cell r="P19" t="e">
            <v>#REF!</v>
          </cell>
          <cell r="R19" t="e">
            <v>#REF!</v>
          </cell>
          <cell r="S19" t="str">
            <v>*</v>
          </cell>
          <cell r="T19" t="e">
            <v>#REF!</v>
          </cell>
          <cell r="V19" t="e">
            <v>#REF!</v>
          </cell>
          <cell r="W19" t="str">
            <v>*</v>
          </cell>
          <cell r="X19" t="e">
            <v>#REF!</v>
          </cell>
          <cell r="Z19" t="e">
            <v>#REF!</v>
          </cell>
          <cell r="AA19" t="str">
            <v>*</v>
          </cell>
        </row>
        <row r="20">
          <cell r="A20" t="e">
            <v>#REF!</v>
          </cell>
          <cell r="D20" t="e">
            <v>#REF!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</row>
        <row r="21">
          <cell r="A21" t="e">
            <v>#REF!</v>
          </cell>
          <cell r="D21" t="e">
            <v>#REF!</v>
          </cell>
          <cell r="F21" t="e">
            <v>#REF!</v>
          </cell>
          <cell r="H21" t="e">
            <v>#REF!</v>
          </cell>
          <cell r="J21" t="e">
            <v>#REF!</v>
          </cell>
          <cell r="L21" t="e">
            <v>#REF!</v>
          </cell>
          <cell r="N21" t="e">
            <v>#REF!</v>
          </cell>
          <cell r="P21" t="e">
            <v>#REF!</v>
          </cell>
          <cell r="R21" t="e">
            <v>#REF!</v>
          </cell>
          <cell r="T21" t="e">
            <v>#REF!</v>
          </cell>
          <cell r="V21" t="e">
            <v>#REF!</v>
          </cell>
          <cell r="X21" t="e">
            <v>#REF!</v>
          </cell>
          <cell r="Z21" t="e">
            <v>#REF!</v>
          </cell>
        </row>
        <row r="22">
          <cell r="A22" t="e">
            <v>#REF!</v>
          </cell>
          <cell r="D22" t="e">
            <v>#REF!</v>
          </cell>
          <cell r="F22" t="e">
            <v>#REF!</v>
          </cell>
          <cell r="H22" t="e">
            <v>#REF!</v>
          </cell>
          <cell r="J22" t="e">
            <v>#REF!</v>
          </cell>
          <cell r="L22" t="e">
            <v>#REF!</v>
          </cell>
          <cell r="N22" t="e">
            <v>#REF!</v>
          </cell>
          <cell r="P22" t="e">
            <v>#REF!</v>
          </cell>
          <cell r="R22" t="e">
            <v>#REF!</v>
          </cell>
          <cell r="T22" t="e">
            <v>#REF!</v>
          </cell>
          <cell r="V22" t="e">
            <v>#REF!</v>
          </cell>
          <cell r="X22" t="e">
            <v>#REF!</v>
          </cell>
          <cell r="Z22" t="e">
            <v>#REF!</v>
          </cell>
        </row>
        <row r="23">
          <cell r="A23" t="e">
            <v>#REF!</v>
          </cell>
          <cell r="D23" t="e">
            <v>#REF!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</row>
        <row r="27">
          <cell r="H27" t="str">
            <v xml:space="preserve">     Minimum (e)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</row>
        <row r="28">
          <cell r="H28" t="str">
            <v xml:space="preserve">     Mean (e)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</row>
        <row r="29">
          <cell r="H29" t="str">
            <v xml:space="preserve">     Median (e)</v>
          </cell>
          <cell r="L29" t="e">
            <v>#REF!</v>
          </cell>
          <cell r="N29" t="e">
            <v>#REF!</v>
          </cell>
          <cell r="P29" t="e">
            <v>#REF!</v>
          </cell>
          <cell r="R29" t="e">
            <v>#REF!</v>
          </cell>
          <cell r="T29" t="e">
            <v>#REF!</v>
          </cell>
          <cell r="V29" t="e">
            <v>#REF!</v>
          </cell>
          <cell r="X29" t="e">
            <v>#REF!</v>
          </cell>
          <cell r="Z29" t="e">
            <v>#REF!</v>
          </cell>
        </row>
        <row r="30">
          <cell r="H30" t="str">
            <v xml:space="preserve">     Maximum (e)</v>
          </cell>
          <cell r="L30" t="e">
            <v>#REF!</v>
          </cell>
          <cell r="N30" t="e">
            <v>#REF!</v>
          </cell>
          <cell r="P30" t="e">
            <v>#REF!</v>
          </cell>
          <cell r="R30" t="e">
            <v>#REF!</v>
          </cell>
          <cell r="T30" t="e">
            <v>#REF!</v>
          </cell>
          <cell r="V30" t="e">
            <v>#REF!</v>
          </cell>
          <cell r="X30" t="e">
            <v>#REF!</v>
          </cell>
          <cell r="Z30" t="e">
            <v>#REF!</v>
          </cell>
        </row>
        <row r="41">
          <cell r="A41" t="str">
            <v>Dollar amounts in U.S. millions except per share data and if otherwise stated.</v>
          </cell>
        </row>
        <row r="42">
          <cell r="A42" t="str">
            <v>(a)</v>
          </cell>
          <cell r="B42" t="str">
            <v>Market Capitalization = Market Value of Equity + Pref. Equity + Short-Term Debt + Long-Term Debt + Minority Interest - Cash &amp; Marketable Securities</v>
          </cell>
        </row>
        <row r="43">
          <cell r="A43" t="str">
            <v>(b)</v>
          </cell>
          <cell r="B43" t="str">
            <v>Adjusted Market Capitalization = Market Value of Equity + Pref. Equity + Short-Term Debt + Long-Term Debt + Minority Interest + Net Pension Liabilities + Net OPEBs - Cash &amp; Marketable Securities</v>
          </cell>
        </row>
        <row r="44">
          <cell r="A44" t="str">
            <v>(c)</v>
          </cell>
          <cell r="B44" t="str">
            <v>Earnings Estimates were obtained from First Call as of Sep-13-99 and calendarized when necessary.</v>
          </cell>
        </row>
        <row r="45">
          <cell r="A45" t="str">
            <v>(d)</v>
          </cell>
          <cell r="B45" t="str">
            <v>Cash Flow = Income Available to Common + DD&amp;A + Deferred Taxes + Earnings of Unconsolidated Subs.</v>
          </cell>
        </row>
        <row r="46">
          <cell r="A46" t="str">
            <v>(e)</v>
          </cell>
          <cell r="B46" t="str">
            <v>Summary Multiples exclude numbers that are Negative, Not Available, Not Meaningful and (*) items.</v>
          </cell>
        </row>
        <row r="47">
          <cell r="A47" t="str">
            <v>(f)</v>
          </cell>
          <cell r="B47" t="str">
            <v>EBITDAPO = Earnings Before Interest, Taxes, Depreciation, Amortization, Pension and OPEB Expenses</v>
          </cell>
        </row>
        <row r="107">
          <cell r="G107" t="str">
            <v>Credit Ratings</v>
          </cell>
          <cell r="J107" t="str">
            <v>LTM</v>
          </cell>
          <cell r="L107" t="str">
            <v>LTM</v>
          </cell>
          <cell r="N107" t="str">
            <v>(EBITDA -</v>
          </cell>
          <cell r="P107" t="str">
            <v>Total</v>
          </cell>
          <cell r="R107" t="str">
            <v>Net Debt</v>
          </cell>
          <cell r="T107" t="str">
            <v>Net Debt/</v>
          </cell>
          <cell r="V107" t="str">
            <v>Total</v>
          </cell>
          <cell r="X107" t="str">
            <v>FFO/</v>
          </cell>
          <cell r="Z107" t="str">
            <v>Free Oper.</v>
          </cell>
        </row>
        <row r="108">
          <cell r="G108" t="str">
            <v>Senior Debt</v>
          </cell>
          <cell r="J108" t="str">
            <v>EBITDA/</v>
          </cell>
          <cell r="L108" t="str">
            <v>EBITDA/</v>
          </cell>
          <cell r="N108" t="str">
            <v>CAPEX)/</v>
          </cell>
          <cell r="P108" t="str">
            <v>Debt/</v>
          </cell>
          <cell r="R108" t="str">
            <v>Pen + OPEB/</v>
          </cell>
          <cell r="T108" t="str">
            <v>Net</v>
          </cell>
          <cell r="V108" t="str">
            <v>Debt/</v>
          </cell>
          <cell r="X108" t="str">
            <v>Total</v>
          </cell>
          <cell r="Z108" t="str">
            <v>Cash Flow/</v>
          </cell>
        </row>
        <row r="109">
          <cell r="A109" t="str">
            <v>Company</v>
          </cell>
          <cell r="F109" t="str">
            <v>Moody's</v>
          </cell>
          <cell r="H109" t="str">
            <v>S&amp;P</v>
          </cell>
          <cell r="J109" t="str">
            <v>Gross Int.</v>
          </cell>
          <cell r="L109" t="str">
            <v>Net Int.</v>
          </cell>
          <cell r="N109" t="str">
            <v>Gross Int.</v>
          </cell>
          <cell r="P109" t="str">
            <v>Tot Bk Cap</v>
          </cell>
          <cell r="R109" t="str">
            <v>Net Bk Cap</v>
          </cell>
          <cell r="T109" t="str">
            <v>Book Cap</v>
          </cell>
          <cell r="V109" t="str">
            <v>EBITDA</v>
          </cell>
          <cell r="X109" t="str">
            <v>Debt</v>
          </cell>
          <cell r="Z109" t="str">
            <v xml:space="preserve"> Debt</v>
          </cell>
        </row>
        <row r="112">
          <cell r="A112" t="str">
            <v>Company Name</v>
          </cell>
          <cell r="F112" t="str">
            <v>Ba1</v>
          </cell>
          <cell r="H112" t="str">
            <v>BB-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</row>
        <row r="113">
          <cell r="A113" t="e">
            <v>#REF!</v>
          </cell>
          <cell r="F113" t="str">
            <v>B1</v>
          </cell>
          <cell r="H113" t="str">
            <v>B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</row>
        <row r="114">
          <cell r="A114" t="e">
            <v>#REF!</v>
          </cell>
          <cell r="F114" t="str">
            <v>Ba2</v>
          </cell>
          <cell r="H114" t="str">
            <v>BB-</v>
          </cell>
          <cell r="J114" t="e">
            <v>#REF!</v>
          </cell>
          <cell r="L114" t="e">
            <v>#REF!</v>
          </cell>
          <cell r="N114" t="e">
            <v>#REF!</v>
          </cell>
          <cell r="P114" t="e">
            <v>#REF!</v>
          </cell>
          <cell r="R114" t="e">
            <v>#REF!</v>
          </cell>
          <cell r="T114" t="e">
            <v>#REF!</v>
          </cell>
          <cell r="V114" t="e">
            <v>#REF!</v>
          </cell>
          <cell r="X114" t="e">
            <v>#REF!</v>
          </cell>
          <cell r="Z114" t="e">
            <v>#REF!</v>
          </cell>
        </row>
        <row r="115">
          <cell r="A115" t="e">
            <v>#REF!</v>
          </cell>
          <cell r="F115" t="str">
            <v>-</v>
          </cell>
          <cell r="H115" t="str">
            <v>-</v>
          </cell>
          <cell r="J115" t="e">
            <v>#REF!</v>
          </cell>
          <cell r="L115" t="e">
            <v>#REF!</v>
          </cell>
          <cell r="N115" t="e">
            <v>#REF!</v>
          </cell>
          <cell r="P115" t="e">
            <v>#REF!</v>
          </cell>
          <cell r="R115" t="e">
            <v>#REF!</v>
          </cell>
          <cell r="T115" t="e">
            <v>#REF!</v>
          </cell>
          <cell r="V115" t="e">
            <v>#REF!</v>
          </cell>
          <cell r="X115" t="e">
            <v>#REF!</v>
          </cell>
          <cell r="Z115" t="e">
            <v>#REF!</v>
          </cell>
        </row>
        <row r="116">
          <cell r="A116" t="e">
            <v>#REF!</v>
          </cell>
          <cell r="F116" t="str">
            <v>Ba1</v>
          </cell>
          <cell r="H116" t="str">
            <v>BB-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</row>
        <row r="117">
          <cell r="A117" t="e">
            <v>#REF!</v>
          </cell>
          <cell r="F117" t="str">
            <v>Ba3</v>
          </cell>
          <cell r="H117" t="str">
            <v>B+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</row>
        <row r="118">
          <cell r="A118" t="e">
            <v>#REF!</v>
          </cell>
          <cell r="F118" t="str">
            <v>A1</v>
          </cell>
          <cell r="H118" t="str">
            <v>AA-</v>
          </cell>
          <cell r="J118" t="e">
            <v>#REF!</v>
          </cell>
          <cell r="L118" t="e">
            <v>#REF!</v>
          </cell>
          <cell r="N118" t="e">
            <v>#REF!</v>
          </cell>
          <cell r="P118" t="e">
            <v>#REF!</v>
          </cell>
          <cell r="R118" t="e">
            <v>#REF!</v>
          </cell>
          <cell r="T118" t="e">
            <v>#REF!</v>
          </cell>
          <cell r="V118" t="e">
            <v>#REF!</v>
          </cell>
          <cell r="X118" t="e">
            <v>#REF!</v>
          </cell>
          <cell r="Z118" t="e">
            <v>#REF!</v>
          </cell>
        </row>
        <row r="119">
          <cell r="A119" t="e">
            <v>#REF!</v>
          </cell>
          <cell r="F119" t="str">
            <v>-</v>
          </cell>
          <cell r="H119" t="str">
            <v>-</v>
          </cell>
          <cell r="J119" t="e">
            <v>#REF!</v>
          </cell>
          <cell r="L119" t="e">
            <v>#REF!</v>
          </cell>
          <cell r="N119" t="e">
            <v>#REF!</v>
          </cell>
          <cell r="P119" t="e">
            <v>#REF!</v>
          </cell>
          <cell r="R119" t="e">
            <v>#REF!</v>
          </cell>
          <cell r="T119" t="e">
            <v>#REF!</v>
          </cell>
          <cell r="V119" t="e">
            <v>#REF!</v>
          </cell>
          <cell r="X119" t="e">
            <v>#REF!</v>
          </cell>
          <cell r="Z119" t="e">
            <v>#REF!</v>
          </cell>
        </row>
        <row r="120">
          <cell r="A120" t="e">
            <v>#REF!</v>
          </cell>
          <cell r="F120" t="str">
            <v>-</v>
          </cell>
          <cell r="H120" t="str">
            <v>-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</row>
        <row r="121">
          <cell r="A121" t="e">
            <v>#REF!</v>
          </cell>
          <cell r="F121" t="str">
            <v>-</v>
          </cell>
          <cell r="H121" t="str">
            <v>-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</row>
        <row r="122">
          <cell r="A122" t="e">
            <v>#REF!</v>
          </cell>
          <cell r="F122" t="str">
            <v>Baa2</v>
          </cell>
          <cell r="H122" t="str">
            <v>BBB-</v>
          </cell>
          <cell r="J122" t="e">
            <v>#REF!</v>
          </cell>
          <cell r="L122" t="e">
            <v>#REF!</v>
          </cell>
          <cell r="N122" t="e">
            <v>#REF!</v>
          </cell>
          <cell r="P122" t="e">
            <v>#REF!</v>
          </cell>
          <cell r="R122" t="e">
            <v>#REF!</v>
          </cell>
          <cell r="T122" t="e">
            <v>#REF!</v>
          </cell>
          <cell r="V122" t="e">
            <v>#REF!</v>
          </cell>
          <cell r="X122" t="e">
            <v>#REF!</v>
          </cell>
          <cell r="Z122" t="e">
            <v>#REF!</v>
          </cell>
        </row>
        <row r="123">
          <cell r="A123" t="e">
            <v>#REF!</v>
          </cell>
          <cell r="F123" t="str">
            <v>B2</v>
          </cell>
          <cell r="H123" t="str">
            <v>B</v>
          </cell>
          <cell r="J123" t="e">
            <v>#REF!</v>
          </cell>
          <cell r="L123" t="e">
            <v>#REF!</v>
          </cell>
          <cell r="N123" t="e">
            <v>#REF!</v>
          </cell>
          <cell r="P123" t="e">
            <v>#REF!</v>
          </cell>
          <cell r="R123" t="e">
            <v>#REF!</v>
          </cell>
          <cell r="T123" t="e">
            <v>#REF!</v>
          </cell>
          <cell r="V123" t="e">
            <v>#REF!</v>
          </cell>
          <cell r="X123" t="e">
            <v>#REF!</v>
          </cell>
          <cell r="Z123" t="e">
            <v>#REF!</v>
          </cell>
        </row>
        <row r="124">
          <cell r="A124" t="e">
            <v>#REF!</v>
          </cell>
          <cell r="F124" t="str">
            <v>B3</v>
          </cell>
          <cell r="H124" t="str">
            <v>B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</row>
        <row r="140">
          <cell r="A140" t="str">
            <v>Definitions:</v>
          </cell>
        </row>
        <row r="141">
          <cell r="A141" t="str">
            <v>Gross Interest = Gross Interest incurred before subtracting (i) capitalized interest, (ii) interest income.</v>
          </cell>
        </row>
        <row r="142">
          <cell r="A142" t="str">
            <v>FFO = Funds From Operations = Net income from continuing operations plus depreciation, amortization, deferred income taxes, and other noncash items.</v>
          </cell>
        </row>
        <row r="147">
          <cell r="A147" t="str">
            <v>Analysis of Valuation Multiples of Comparable Flat-Rolled Steel Companies</v>
          </cell>
        </row>
        <row r="148">
          <cell r="A148" t="str">
            <v>Summary Data for Selected Industry Comparables</v>
          </cell>
        </row>
        <row r="155">
          <cell r="F155" t="str">
            <v>LTM</v>
          </cell>
          <cell r="R155" t="str">
            <v>LTM</v>
          </cell>
          <cell r="T155" t="str">
            <v>LFQ</v>
          </cell>
        </row>
        <row r="156">
          <cell r="F156" t="str">
            <v>Net to</v>
          </cell>
          <cell r="H156" t="str">
            <v>1999E</v>
          </cell>
          <cell r="J156" t="str">
            <v>2000E</v>
          </cell>
          <cell r="L156" t="str">
            <v>LTM</v>
          </cell>
          <cell r="N156" t="str">
            <v>LTM</v>
          </cell>
          <cell r="P156" t="str">
            <v>LTM</v>
          </cell>
          <cell r="R156" t="str">
            <v>Cash</v>
          </cell>
          <cell r="T156" t="str">
            <v>Common</v>
          </cell>
          <cell r="X156" t="str">
            <v>LTM</v>
          </cell>
        </row>
        <row r="157">
          <cell r="A157" t="str">
            <v>Company</v>
          </cell>
          <cell r="D157" t="str">
            <v>Shares</v>
          </cell>
          <cell r="F157" t="str">
            <v>Common</v>
          </cell>
          <cell r="H157" t="str">
            <v>EPS (a)</v>
          </cell>
          <cell r="J157" t="str">
            <v>EPS (a)</v>
          </cell>
          <cell r="L157" t="str">
            <v>Sales</v>
          </cell>
          <cell r="N157" t="str">
            <v>EBITDA</v>
          </cell>
          <cell r="P157" t="str">
            <v>EBIT</v>
          </cell>
          <cell r="R157" t="str">
            <v>Flow (b)</v>
          </cell>
          <cell r="T157" t="str">
            <v>Equity</v>
          </cell>
          <cell r="V157" t="str">
            <v>FYE</v>
          </cell>
          <cell r="X157" t="str">
            <v>ENDED</v>
          </cell>
        </row>
        <row r="160">
          <cell r="A160" t="str">
            <v>Company Name</v>
          </cell>
          <cell r="D160">
            <v>0</v>
          </cell>
          <cell r="F160" t="e">
            <v>#REF!</v>
          </cell>
          <cell r="H160" t="e">
            <v>#NAME?</v>
          </cell>
          <cell r="J160" t="e">
            <v>#NAME?</v>
          </cell>
          <cell r="L160">
            <v>2508.1999999999998</v>
          </cell>
          <cell r="N160" t="e">
            <v>#REF!</v>
          </cell>
          <cell r="P160" t="e">
            <v>#REF!</v>
          </cell>
          <cell r="R160" t="e">
            <v>#REF!</v>
          </cell>
          <cell r="T160">
            <v>0</v>
          </cell>
          <cell r="V160">
            <v>36160</v>
          </cell>
          <cell r="X160">
            <v>36341</v>
          </cell>
        </row>
        <row r="161">
          <cell r="A161" t="e">
            <v>#REF!</v>
          </cell>
          <cell r="D161" t="e">
            <v>#REF!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</row>
        <row r="162">
          <cell r="A162" t="e">
            <v>#REF!</v>
          </cell>
          <cell r="D162" t="e">
            <v>#REF!</v>
          </cell>
          <cell r="F162" t="e">
            <v>#REF!</v>
          </cell>
          <cell r="H162" t="e">
            <v>#REF!</v>
          </cell>
          <cell r="J162" t="e">
            <v>#REF!</v>
          </cell>
          <cell r="L162" t="e">
            <v>#REF!</v>
          </cell>
          <cell r="N162" t="e">
            <v>#REF!</v>
          </cell>
          <cell r="P162" t="e">
            <v>#REF!</v>
          </cell>
          <cell r="R162" t="e">
            <v>#REF!</v>
          </cell>
          <cell r="T162" t="e">
            <v>#REF!</v>
          </cell>
          <cell r="V162" t="e">
            <v>#REF!</v>
          </cell>
          <cell r="X162" t="e">
            <v>#REF!</v>
          </cell>
        </row>
        <row r="163">
          <cell r="A163" t="e">
            <v>#REF!</v>
          </cell>
          <cell r="D163" t="e">
            <v>#REF!</v>
          </cell>
          <cell r="F163" t="e">
            <v>#REF!</v>
          </cell>
          <cell r="H163" t="e">
            <v>#REF!</v>
          </cell>
          <cell r="J163" t="e">
            <v>#REF!</v>
          </cell>
          <cell r="L163" t="e">
            <v>#REF!</v>
          </cell>
          <cell r="N163" t="e">
            <v>#REF!</v>
          </cell>
          <cell r="P163" t="e">
            <v>#REF!</v>
          </cell>
          <cell r="R163" t="e">
            <v>#REF!</v>
          </cell>
          <cell r="T163" t="e">
            <v>#REF!</v>
          </cell>
          <cell r="V163" t="e">
            <v>#REF!</v>
          </cell>
          <cell r="X163" t="e">
            <v>#REF!</v>
          </cell>
        </row>
        <row r="164">
          <cell r="A164" t="e">
            <v>#REF!</v>
          </cell>
          <cell r="D164" t="e">
            <v>#REF!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</row>
        <row r="165">
          <cell r="A165" t="e">
            <v>#REF!</v>
          </cell>
          <cell r="D165" t="e">
            <v>#REF!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</row>
        <row r="166">
          <cell r="A166" t="e">
            <v>#REF!</v>
          </cell>
          <cell r="D166" t="e">
            <v>#REF!</v>
          </cell>
          <cell r="F166" t="e">
            <v>#REF!</v>
          </cell>
          <cell r="H166" t="e">
            <v>#REF!</v>
          </cell>
          <cell r="J166" t="e">
            <v>#REF!</v>
          </cell>
          <cell r="L166" t="e">
            <v>#REF!</v>
          </cell>
          <cell r="N166" t="e">
            <v>#REF!</v>
          </cell>
          <cell r="P166" t="e">
            <v>#REF!</v>
          </cell>
          <cell r="R166" t="e">
            <v>#REF!</v>
          </cell>
          <cell r="T166" t="e">
            <v>#REF!</v>
          </cell>
          <cell r="V166" t="e">
            <v>#REF!</v>
          </cell>
          <cell r="X166" t="e">
            <v>#REF!</v>
          </cell>
        </row>
        <row r="167">
          <cell r="A167" t="e">
            <v>#REF!</v>
          </cell>
          <cell r="D167" t="e">
            <v>#REF!</v>
          </cell>
          <cell r="F167" t="e">
            <v>#REF!</v>
          </cell>
          <cell r="H167" t="e">
            <v>#REF!</v>
          </cell>
          <cell r="J167" t="e">
            <v>#REF!</v>
          </cell>
          <cell r="L167" t="e">
            <v>#REF!</v>
          </cell>
          <cell r="N167" t="e">
            <v>#REF!</v>
          </cell>
          <cell r="P167" t="e">
            <v>#REF!</v>
          </cell>
          <cell r="R167" t="e">
            <v>#REF!</v>
          </cell>
          <cell r="T167" t="e">
            <v>#REF!</v>
          </cell>
          <cell r="V167" t="e">
            <v>#REF!</v>
          </cell>
          <cell r="X167" t="e">
            <v>#REF!</v>
          </cell>
        </row>
        <row r="168">
          <cell r="A168" t="e">
            <v>#REF!</v>
          </cell>
          <cell r="D168" t="e">
            <v>#REF!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</row>
        <row r="169">
          <cell r="A169" t="e">
            <v>#REF!</v>
          </cell>
          <cell r="D169" t="e">
            <v>#REF!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</row>
        <row r="170">
          <cell r="A170" t="e">
            <v>#REF!</v>
          </cell>
          <cell r="D170" t="e">
            <v>#REF!</v>
          </cell>
          <cell r="F170" t="e">
            <v>#REF!</v>
          </cell>
          <cell r="H170" t="e">
            <v>#REF!</v>
          </cell>
          <cell r="J170" t="e">
            <v>#REF!</v>
          </cell>
          <cell r="L170" t="e">
            <v>#REF!</v>
          </cell>
          <cell r="N170" t="e">
            <v>#REF!</v>
          </cell>
          <cell r="P170" t="e">
            <v>#REF!</v>
          </cell>
          <cell r="R170" t="e">
            <v>#REF!</v>
          </cell>
          <cell r="T170" t="e">
            <v>#REF!</v>
          </cell>
          <cell r="V170" t="e">
            <v>#REF!</v>
          </cell>
          <cell r="X170" t="e">
            <v>#REF!</v>
          </cell>
        </row>
        <row r="171">
          <cell r="A171" t="e">
            <v>#REF!</v>
          </cell>
          <cell r="D171" t="e">
            <v>#REF!</v>
          </cell>
          <cell r="F171" t="e">
            <v>#REF!</v>
          </cell>
          <cell r="H171" t="e">
            <v>#REF!</v>
          </cell>
          <cell r="J171" t="e">
            <v>#REF!</v>
          </cell>
          <cell r="L171" t="e">
            <v>#REF!</v>
          </cell>
          <cell r="N171" t="e">
            <v>#REF!</v>
          </cell>
          <cell r="P171" t="e">
            <v>#REF!</v>
          </cell>
          <cell r="R171" t="e">
            <v>#REF!</v>
          </cell>
          <cell r="T171" t="e">
            <v>#REF!</v>
          </cell>
          <cell r="V171" t="e">
            <v>#REF!</v>
          </cell>
          <cell r="X171" t="e">
            <v>#REF!</v>
          </cell>
        </row>
        <row r="172">
          <cell r="A172" t="e">
            <v>#REF!</v>
          </cell>
          <cell r="D172" t="e">
            <v>#REF!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</row>
        <row r="190">
          <cell r="A190" t="str">
            <v>Dollar amounts in U.S. millions except per share data and if otherwise stated.</v>
          </cell>
        </row>
        <row r="191">
          <cell r="A191" t="str">
            <v>(b)</v>
          </cell>
          <cell r="B191" t="str">
            <v>Earnings Estimates were obtained from First Call as of Sep-13-99 and calendarized when necessary.</v>
          </cell>
        </row>
        <row r="192">
          <cell r="A192" t="str">
            <v>(c)</v>
          </cell>
          <cell r="B192" t="str">
            <v>Cash Flow = Income Available to Common + DD&amp;A + Deferred Taxes + Earnings of Unconsolidated Subs.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ygcons"/>
      <sheetName val="BALCONS"/>
      <sheetName val="Menú"/>
      <sheetName val="Balance"/>
      <sheetName val="Resultados"/>
      <sheetName val="Intragrupo"/>
      <sheetName val="sociedades"/>
      <sheetName val="Parámetros grupo"/>
      <sheetName val="Macro"/>
      <sheetName val="Resumo (x) Contab. "/>
      <sheetName val="I. INIC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mark"/>
      <sheetName val="Cálculos"/>
      <sheetName val="Dados BLP"/>
      <sheetName val="CDI Acumulado"/>
      <sheetName val="Bloomberg"/>
      <sheetName val="Holidays"/>
      <sheetName val="BLP"/>
      <sheetName val="Registro"/>
      <sheetName val="Brazil Sovereign"/>
      <sheetName val="I. INICI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"/>
      <sheetName val="GER IFO vs Const"/>
      <sheetName val="EU Ind vs EU Cons"/>
      <sheetName val="Europe sales Graph"/>
      <sheetName val="Sheet1"/>
      <sheetName val="Grohe sales"/>
      <sheetName val="ADV"/>
      <sheetName val="Geberit Grohe comp"/>
      <sheetName val="Returns"/>
      <sheetName val="Calenderised - DTP"/>
      <sheetName val="Assum"/>
      <sheetName val="Target"/>
      <sheetName val="SUMMARY"/>
      <sheetName val="Ass"/>
    </sheetNames>
    <sheetDataSet>
      <sheetData sheetId="0" refreshError="1"/>
      <sheetData sheetId="1" refreshError="1">
        <row r="5">
          <cell r="A5" t="str">
            <v>#N/A</v>
          </cell>
          <cell r="D5" t="str">
            <v>31/11/91</v>
          </cell>
        </row>
        <row r="120">
          <cell r="F120">
            <v>-37.4</v>
          </cell>
        </row>
      </sheetData>
      <sheetData sheetId="2" refreshError="1">
        <row r="3">
          <cell r="A3">
            <v>33572</v>
          </cell>
          <cell r="D3">
            <v>33572</v>
          </cell>
        </row>
      </sheetData>
      <sheetData sheetId="3" refreshError="1">
        <row r="15">
          <cell r="A15">
            <v>35430</v>
          </cell>
          <cell r="D15">
            <v>35430</v>
          </cell>
        </row>
        <row r="39">
          <cell r="A39">
            <v>35430</v>
          </cell>
          <cell r="F39">
            <v>35369</v>
          </cell>
          <cell r="J39">
            <v>35369</v>
          </cell>
          <cell r="N39">
            <v>35430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IB"/>
      <sheetName val="IPC"/>
      <sheetName val="Fed Funds vs ECB"/>
      <sheetName val="Bonos-10"/>
      <sheetName val="EUR JPY"/>
      <sheetName val="Datos básicos"/>
      <sheetName val="Dades"/>
      <sheetName val="Conciliación patrimonio"/>
      <sheetName val="Conciliación rtdos"/>
      <sheetName val="Rtdos trim acumulados"/>
      <sheetName val="Rtdos trim simples"/>
      <sheetName val="Rtdos trim s ATM"/>
      <sheetName val="Rendimiento medio"/>
      <sheetName val="Coste medio"/>
      <sheetName val="Hoja1"/>
      <sheetName val="Comisiones"/>
      <sheetName val="Gastos"/>
      <sheetName val="Dotaciones"/>
      <sheetName val="Otros rtdos"/>
      <sheetName val="Balance"/>
      <sheetName val="Inversió"/>
      <sheetName val="G3"/>
      <sheetName val="G4"/>
      <sheetName val="Gestión riesgo"/>
      <sheetName val="G5"/>
      <sheetName val="Recursos"/>
      <sheetName val="G6"/>
      <sheetName val="G7"/>
      <sheetName val="Patrimonio neto"/>
      <sheetName val="Cambios patrimonio"/>
      <sheetName val="BIS"/>
      <sheetName val="Rating"/>
      <sheetName val="Flujos de efectivo NO"/>
      <sheetName val="Negocios"/>
      <sheetName val="B Comercial"/>
      <sheetName val="B Empresas"/>
      <sheetName val="B Seguros"/>
      <sheetName val="Gestión Activos"/>
      <sheetName val="Landscape"/>
      <sheetName val="Accions"/>
      <sheetName val="G8"/>
      <sheetName val="COMPARABLE 2012"/>
      <sheetName val="Resultado comparable"/>
      <sheetName val="PL por sector 12.2012"/>
      <sheetName val="PL por sociedad 12.2012"/>
      <sheetName val="hispasat"/>
      <sheetName val="reporting web 2T05"/>
      <sheetName val="BLP"/>
      <sheetName val="Fed_Funds_vs_ECB"/>
      <sheetName val="EUR_JPY"/>
      <sheetName val="Datos_básicos"/>
      <sheetName val="Conciliación_patrimonio"/>
      <sheetName val="Conciliación_rtdos"/>
      <sheetName val="Rtdos_trim_acumulados"/>
      <sheetName val="Rtdos_trim_simples"/>
      <sheetName val="Rtdos_trim_s_ATM"/>
      <sheetName val="Rendimiento_medio"/>
      <sheetName val="Coste_medio"/>
      <sheetName val="Otros_rtdos"/>
      <sheetName val="Gestión_riesgo"/>
      <sheetName val="Patrimonio_neto"/>
      <sheetName val="Cambios_patrimonio"/>
      <sheetName val="Flujos_de_efectivo_NO"/>
      <sheetName val="B_Comercial"/>
      <sheetName val="B_Empresas"/>
      <sheetName val="B_Seguros"/>
      <sheetName val="Gestión_Activos"/>
      <sheetName val="US M&amp;A Industry Total &amp; Spreads"/>
      <sheetName val="US Equity Industry Totals"/>
      <sheetName val="US Debt Industry Totals"/>
      <sheetName val="Dades Reuters"/>
      <sheetName val="Accions BS "/>
      <sheetName val="Nota Reporting"/>
    </sheetNames>
    <sheetDataSet>
      <sheetData sheetId="0">
        <row r="4">
          <cell r="A4" t="e">
            <v>#NAME?</v>
          </cell>
        </row>
      </sheetData>
      <sheetData sheetId="1"/>
      <sheetData sheetId="2"/>
      <sheetData sheetId="3"/>
      <sheetData sheetId="4"/>
      <sheetData sheetId="5">
        <row r="4">
          <cell r="A4" t="e">
            <v>#NAME?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IB"/>
      <sheetName val="IPC"/>
      <sheetName val="Fed Funds vs ECB"/>
      <sheetName val="Bonos-10"/>
      <sheetName val="EUR JPY"/>
      <sheetName val="Datos básicos"/>
      <sheetName val="Dades"/>
      <sheetName val="Conciliación patrimonio"/>
      <sheetName val="Conciliación rtdos"/>
      <sheetName val="Rtdos trim acumulados"/>
      <sheetName val="Rtdos trim simples"/>
      <sheetName val="Rtdos trim s ATM"/>
      <sheetName val="Rendimiento medio"/>
      <sheetName val="Coste medio"/>
      <sheetName val="Hoja1"/>
      <sheetName val="Comisiones"/>
      <sheetName val="Gastos"/>
      <sheetName val="Dotaciones"/>
      <sheetName val="Otros rtdos"/>
      <sheetName val="Balance"/>
      <sheetName val="Inversió"/>
      <sheetName val="G3"/>
      <sheetName val="G4"/>
      <sheetName val="Gestión riesgo"/>
      <sheetName val="G5"/>
      <sheetName val="Recursos"/>
      <sheetName val="G6"/>
      <sheetName val="G7"/>
      <sheetName val="Patrimonio neto"/>
      <sheetName val="Cambios patrimonio"/>
      <sheetName val="BIS"/>
      <sheetName val="Rating"/>
      <sheetName val="Flujos de efectivo NO"/>
      <sheetName val="Negocios"/>
      <sheetName val="B Comercial"/>
      <sheetName val="B Empresas"/>
      <sheetName val="B Seguros"/>
      <sheetName val="Gestión Activos"/>
      <sheetName val="Landscape"/>
      <sheetName val="Accions"/>
      <sheetName val="G8"/>
      <sheetName val="COMPARABLE 2012"/>
      <sheetName val="Resultado comparable"/>
      <sheetName val="PL por sector 12.2012"/>
      <sheetName val="PL por sociedad 12.2012"/>
      <sheetName val="hispasat"/>
      <sheetName val="reporting web 2T05"/>
      <sheetName val="BLP"/>
    </sheetNames>
    <sheetDataSet>
      <sheetData sheetId="0">
        <row r="4">
          <cell r="A4" t="e">
            <v>#NAME?</v>
          </cell>
          <cell r="C4" t="e">
            <v>#NAME?</v>
          </cell>
          <cell r="E4" t="e">
            <v>#NAME?</v>
          </cell>
          <cell r="G4" t="e">
            <v>#NAME?</v>
          </cell>
          <cell r="I4" t="e">
            <v>#NAME?</v>
          </cell>
          <cell r="K4" t="e">
            <v>#NAME?</v>
          </cell>
          <cell r="M4" t="e">
            <v>#NAME?</v>
          </cell>
          <cell r="O4" t="e">
            <v>#NAME?</v>
          </cell>
          <cell r="Q4" t="e">
            <v>#NAME?</v>
          </cell>
          <cell r="S4" t="e">
            <v>#NAME?</v>
          </cell>
        </row>
      </sheetData>
      <sheetData sheetId="1"/>
      <sheetData sheetId="2"/>
      <sheetData sheetId="3"/>
      <sheetData sheetId="4"/>
      <sheetData sheetId="5">
        <row r="4">
          <cell r="A4" t="e">
            <v>#NAME?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INICIO"/>
      <sheetName val="VALIDACIONES"/>
      <sheetName val="1.Intercos"/>
      <sheetName val="2.PL Detalle"/>
      <sheetName val="3.PL Resumen"/>
      <sheetName val="4.a.Detalle Ing. Expl."/>
      <sheetName val="4.b.Detalle Gtos. Personal"/>
      <sheetName val="4.c.Detalle Gtos. Expl."/>
      <sheetName val="4.d.Detalle Rdo. Expl."/>
      <sheetName val="4.e.Detalle Rdo. Fin."/>
      <sheetName val="4.f.Detalle Resto"/>
      <sheetName val="4.g.Detalle Otros"/>
      <sheetName val="5.Detalle DCA"/>
      <sheetName val="6.Balance NIC"/>
      <sheetName val="7.a.1.Movimientos mensuales"/>
      <sheetName val="7.a.2.Movimientos semestrales"/>
      <sheetName val="7.b.Patr. Neto"/>
      <sheetName val="7.c.Movs. Cartera"/>
      <sheetName val="10.Actividad (AUTOP)"/>
      <sheetName val="13.Actividad (ACDL)"/>
      <sheetName val="14.Actividad (DCA)"/>
      <sheetName val="18.RRHH"/>
      <sheetName val="19.RRHH (PME)"/>
      <sheetName val="20.RRHH (Final)"/>
      <sheetName val="21.Deuda y Coberturas"/>
      <sheetName val="22.Inversiones"/>
      <sheetName val="23.Varios"/>
      <sheetName val="24.Información general"/>
      <sheetName val="VISIBILIDAD"/>
      <sheetName val="VARIABLES"/>
      <sheetName val="TRANSLATIONS"/>
      <sheetName val="InputOutputv41"/>
      <sheetName val="Dados B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INICIO"/>
      <sheetName val="I.1 PL NIIF previsión cierre"/>
      <sheetName val="I.1 PL NIIF prev. cierre (b)"/>
      <sheetName val="I.1 PL NIIF (Det)"/>
      <sheetName val="I.2 BS NIIF previsión cierre"/>
      <sheetName val="I.2 BS NIIF prev. cierr (b)"/>
      <sheetName val="I.3 Intercompañías"/>
      <sheetName val="I.4 Mvto FFPP NIIF - Local"/>
      <sheetName val="I.5 Actividad (Autop)"/>
      <sheetName val="I.5 Actividad (Sanef-Saba)"/>
      <sheetName val="I.5 Actividad (Aparc)"/>
      <sheetName val="I.5 Actividad (Log)"/>
      <sheetName val="I.5 Actividad (ALog)"/>
      <sheetName val="I.5 Actividad (Sat)"/>
      <sheetName val="I.5 Actividad (Telecom)"/>
      <sheetName val="I.5 Actividad (Aero)"/>
      <sheetName val="I.5 Actividad (DCA)"/>
      <sheetName val="I.6 Detalle otros PL"/>
      <sheetName val="I.7 Plantilla"/>
      <sheetName val="I.8 Inversiones"/>
      <sheetName val="I.9 Endeudamiento"/>
      <sheetName val="I.10 Subgrupos"/>
      <sheetName val="I.10 Subgrupos (b)"/>
      <sheetName val="I.10 Subgrupos(II)"/>
      <sheetName val="I.10 Subgrupos(II) (b)"/>
      <sheetName val="I.11 Actualización previsión"/>
      <sheetName val="INICIO"/>
      <sheetName val="II.1 Resumen presupuesto"/>
      <sheetName val="II.2 PL anual"/>
      <sheetName val="II.3 BS Anual"/>
      <sheetName val="II.4 Mvto FFPP NIIF - Local"/>
      <sheetName val="II.5 Actividad (Autop)"/>
      <sheetName val="II.5 Actividad (Sanef-Saba)"/>
      <sheetName val="II.5 Actividad (Aparc)"/>
      <sheetName val="II.5 Actividad (Log)"/>
      <sheetName val="II.5 Actividad (ALog)"/>
      <sheetName val="II.5 Actividad (Sat)"/>
      <sheetName val="II.5 Actividad (Telecom)"/>
      <sheetName val="II.5 Actividad (Aero)"/>
      <sheetName val="II.5 Actividad (DCA)"/>
      <sheetName val="II.6 Detalle otros PL"/>
      <sheetName val="II.7 Plantilla"/>
      <sheetName val="II.7 Plantilla (II)"/>
      <sheetName val="II.8 Inversiones"/>
      <sheetName val="II.9 Dividendos"/>
      <sheetName val="II.10 Endeudam. - Flujo tesor."/>
      <sheetName val="II.11 Saldos intercos PL BS"/>
      <sheetName val="II.12 PL mensualizada NIIF"/>
      <sheetName val="II.12 PL NIIF (Det)"/>
      <sheetName val="II.13 PL mensual Local"/>
      <sheetName val="II.14 Subgrupos"/>
      <sheetName val="II.14 Subgrupos(II)"/>
      <sheetName val="II.15 Mensualización"/>
      <sheetName val="PPTO"/>
      <sheetName val="UPA"/>
      <sheetName val="Gastos.Personal"/>
      <sheetName val="Gastos explot"/>
      <sheetName val="LITERALES"/>
      <sheetName val="VARIABLES"/>
      <sheetName val="CODIGOS"/>
      <sheetName val="RESUMEN"/>
      <sheetName val="Cubo General"/>
      <sheetName val="CuboGeneral_NIC"/>
      <sheetName val="GRAFICOS"/>
      <sheetName val="BALANCE"/>
      <sheetName val="Tránsito por Subsector"/>
    </sheetNames>
    <sheetDataSet>
      <sheetData sheetId="0">
        <row r="11">
          <cell r="M11" t="str">
            <v>DCA Consol.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/>
      <sheetData sheetId="47"/>
      <sheetData sheetId="48" refreshError="1"/>
      <sheetData sheetId="49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 refreshError="1"/>
      <sheetData sheetId="60" refreshError="1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IV INC"/>
      <sheetName val="S&amp;P"/>
      <sheetName val="Developer Notes"/>
      <sheetName val="LTM"/>
      <sheetName val="CREDIT STATS"/>
      <sheetName val="DCF"/>
      <sheetName val="Reconciliations"/>
      <sheetName val="EQ. IRR"/>
      <sheetName val="COVEN"/>
      <sheetName val="SUMMARY"/>
      <sheetName val="Toggles"/>
      <sheetName val="Data"/>
      <sheetName val="dPrint"/>
      <sheetName val="DropZone"/>
      <sheetName val="INICIO"/>
      <sheetName val="Cpm20001"/>
      <sheetName val="GRAFICOS"/>
      <sheetName val="I. INICIO"/>
      <sheetName val="LS"/>
      <sheetName val="CAA-PRO"/>
      <sheetName val="Clienti"/>
      <sheetName val="Società"/>
      <sheetName val="Peer"/>
      <sheetName val="linee nette"/>
      <sheetName val="linee lorde"/>
      <sheetName val="ALLEGX_1"/>
      <sheetName val="Foglio1"/>
      <sheetName val="dati_ contabili"/>
      <sheetName val="TIM397"/>
      <sheetName val="EurotoolsXRates"/>
      <sheetName val="0_Home"/>
      <sheetName val="#RIF"/>
      <sheetName val="DIFF_BUS"/>
      <sheetName val="SINTESI"/>
      <sheetName val="Scaduto_Scadere"/>
      <sheetName val="Sort &amp; Rank"/>
      <sheetName val="MKT_Business"/>
      <sheetName val="Graf-Trend DR"/>
      <sheetName val="Executive"/>
      <sheetName val="Virtuali ricalcolat"/>
      <sheetName val="Ritabellle"/>
      <sheetName val="P&amp;L Radiomarittimi"/>
      <sheetName val="Dimensionamento"/>
      <sheetName val="Dipendenti"/>
      <sheetName val="RIFERIMENTO PER SLIDE"/>
      <sheetName val="DATI _ CAMBI"/>
      <sheetName val="SAPfile"/>
      <sheetName val="MSH51C"/>
      <sheetName val="TOTALE TELECOM"/>
      <sheetName val="Pers A"/>
      <sheetName val="RicA"/>
      <sheetName val="Costi oper."/>
      <sheetName val="Ipotesi-scenario"/>
      <sheetName val="CE dett."/>
      <sheetName val="Bloomberg Lazard "/>
      <sheetName val="tdr"/>
      <sheetName val="AnBreve"/>
      <sheetName val="Capacité"/>
      <sheetName val="Ricl_Fin"/>
    </sheetNames>
    <sheetDataSet>
      <sheetData sheetId="0" refreshError="1"/>
      <sheetData sheetId="1">
        <row r="9">
          <cell r="B9" t="str">
            <v>Senior Debt*/EBITDA</v>
          </cell>
        </row>
      </sheetData>
      <sheetData sheetId="2">
        <row r="9">
          <cell r="B9" t="str">
            <v>Senior Debt*/EBITDA</v>
          </cell>
        </row>
      </sheetData>
      <sheetData sheetId="3" refreshError="1"/>
      <sheetData sheetId="4" refreshError="1">
        <row r="9">
          <cell r="B9" t="str">
            <v>Senior Debt*/EBITDA</v>
          </cell>
        </row>
        <row r="22"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G26" t="str">
            <v>______</v>
          </cell>
          <cell r="H26" t="str">
            <v>______</v>
          </cell>
          <cell r="I26" t="str">
            <v>______</v>
          </cell>
          <cell r="J26" t="str">
            <v>______</v>
          </cell>
          <cell r="L26" t="str">
            <v>______</v>
          </cell>
          <cell r="M26" t="str">
            <v>______</v>
          </cell>
          <cell r="N26" t="str">
            <v>______</v>
          </cell>
        </row>
        <row r="27"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G31" t="str">
            <v>______</v>
          </cell>
          <cell r="H31" t="str">
            <v>______</v>
          </cell>
          <cell r="I31" t="str">
            <v>______</v>
          </cell>
          <cell r="J31" t="str">
            <v>______</v>
          </cell>
          <cell r="L31" t="str">
            <v>______</v>
          </cell>
          <cell r="M31" t="str">
            <v>______</v>
          </cell>
          <cell r="N31" t="str">
            <v>______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G42" t="str">
            <v>______</v>
          </cell>
          <cell r="H42" t="str">
            <v>______</v>
          </cell>
          <cell r="I42" t="str">
            <v>______</v>
          </cell>
          <cell r="J42" t="str">
            <v>______</v>
          </cell>
          <cell r="L42" t="str">
            <v>______</v>
          </cell>
          <cell r="M42" t="str">
            <v>______</v>
          </cell>
          <cell r="N42" t="str">
            <v>______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G47" t="str">
            <v>______</v>
          </cell>
          <cell r="H47" t="str">
            <v>______</v>
          </cell>
          <cell r="I47" t="str">
            <v>______</v>
          </cell>
          <cell r="J47" t="str">
            <v>______</v>
          </cell>
          <cell r="L47" t="str">
            <v>______</v>
          </cell>
          <cell r="M47" t="str">
            <v>______</v>
          </cell>
          <cell r="N47" t="str">
            <v>______</v>
          </cell>
        </row>
        <row r="48">
          <cell r="G48">
            <v>0</v>
          </cell>
          <cell r="H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N48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N51">
            <v>0</v>
          </cell>
        </row>
        <row r="71">
          <cell r="G71" t="str">
            <v>______</v>
          </cell>
          <cell r="H71" t="str">
            <v>______</v>
          </cell>
          <cell r="I71" t="str">
            <v>______</v>
          </cell>
          <cell r="J71" t="str">
            <v>______</v>
          </cell>
          <cell r="L71" t="str">
            <v>______</v>
          </cell>
          <cell r="M71" t="str">
            <v>______</v>
          </cell>
          <cell r="N71" t="str">
            <v>______</v>
          </cell>
        </row>
        <row r="72">
          <cell r="G72">
            <v>0</v>
          </cell>
          <cell r="H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G80" t="str">
            <v>______</v>
          </cell>
          <cell r="H80" t="str">
            <v>______</v>
          </cell>
          <cell r="I80" t="str">
            <v>______</v>
          </cell>
          <cell r="J80" t="str">
            <v>______</v>
          </cell>
          <cell r="L80" t="str">
            <v>______</v>
          </cell>
          <cell r="M80" t="str">
            <v>______</v>
          </cell>
          <cell r="N80" t="str">
            <v>______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N81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G88" t="str">
            <v>______</v>
          </cell>
          <cell r="H88" t="str">
            <v>______</v>
          </cell>
          <cell r="I88" t="str">
            <v>______</v>
          </cell>
          <cell r="J88" t="str">
            <v>______</v>
          </cell>
          <cell r="L88" t="str">
            <v>______</v>
          </cell>
          <cell r="M88" t="str">
            <v>______</v>
          </cell>
          <cell r="N88" t="str">
            <v>______</v>
          </cell>
        </row>
        <row r="89">
          <cell r="G89">
            <v>0</v>
          </cell>
          <cell r="H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G90" t="str">
            <v>______</v>
          </cell>
          <cell r="H90" t="str">
            <v>______</v>
          </cell>
          <cell r="I90" t="str">
            <v>______</v>
          </cell>
          <cell r="J90" t="str">
            <v>______</v>
          </cell>
          <cell r="L90" t="str">
            <v>______</v>
          </cell>
          <cell r="M90" t="str">
            <v>______</v>
          </cell>
          <cell r="N90" t="str">
            <v>______</v>
          </cell>
        </row>
        <row r="91">
          <cell r="G91">
            <v>0</v>
          </cell>
          <cell r="H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N91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G99" t="str">
            <v>______</v>
          </cell>
          <cell r="H99" t="str">
            <v>______</v>
          </cell>
          <cell r="I99" t="str">
            <v>______</v>
          </cell>
          <cell r="J99" t="str">
            <v>______</v>
          </cell>
          <cell r="L99" t="str">
            <v>______</v>
          </cell>
          <cell r="M99" t="str">
            <v>______</v>
          </cell>
          <cell r="N99" t="str">
            <v>______</v>
          </cell>
        </row>
        <row r="100"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N100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N109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G122" t="str">
            <v>______</v>
          </cell>
          <cell r="H122" t="str">
            <v>______</v>
          </cell>
          <cell r="I122" t="str">
            <v>______</v>
          </cell>
          <cell r="J122" t="str">
            <v>______</v>
          </cell>
          <cell r="L122" t="str">
            <v>______</v>
          </cell>
          <cell r="M122" t="str">
            <v>______</v>
          </cell>
          <cell r="N122" t="str">
            <v>______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N123">
            <v>0</v>
          </cell>
        </row>
        <row r="126">
          <cell r="H126">
            <v>0</v>
          </cell>
          <cell r="I126">
            <v>0</v>
          </cell>
          <cell r="J126">
            <v>0</v>
          </cell>
          <cell r="M126">
            <v>0</v>
          </cell>
          <cell r="N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M127">
            <v>0</v>
          </cell>
          <cell r="N127">
            <v>0</v>
          </cell>
        </row>
        <row r="128">
          <cell r="H128">
            <v>0</v>
          </cell>
          <cell r="I128">
            <v>0</v>
          </cell>
          <cell r="J128">
            <v>0</v>
          </cell>
          <cell r="M128">
            <v>0</v>
          </cell>
          <cell r="N128">
            <v>0</v>
          </cell>
        </row>
        <row r="129">
          <cell r="H129">
            <v>0</v>
          </cell>
          <cell r="I129">
            <v>0</v>
          </cell>
          <cell r="J129">
            <v>0</v>
          </cell>
          <cell r="M129">
            <v>0</v>
          </cell>
          <cell r="N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M130">
            <v>0</v>
          </cell>
          <cell r="N130">
            <v>0</v>
          </cell>
        </row>
        <row r="131">
          <cell r="H131">
            <v>0</v>
          </cell>
          <cell r="I131">
            <v>0</v>
          </cell>
          <cell r="J131">
            <v>0</v>
          </cell>
          <cell r="M131">
            <v>0</v>
          </cell>
          <cell r="N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M132">
            <v>0</v>
          </cell>
          <cell r="N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M133">
            <v>0</v>
          </cell>
          <cell r="N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M134">
            <v>0</v>
          </cell>
          <cell r="N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M135">
            <v>0</v>
          </cell>
          <cell r="N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M136">
            <v>0</v>
          </cell>
          <cell r="N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M137">
            <v>0</v>
          </cell>
          <cell r="N137">
            <v>0</v>
          </cell>
        </row>
        <row r="138">
          <cell r="H138">
            <v>0</v>
          </cell>
          <cell r="I138">
            <v>0</v>
          </cell>
          <cell r="J138">
            <v>0</v>
          </cell>
          <cell r="M138">
            <v>0</v>
          </cell>
          <cell r="N138">
            <v>0</v>
          </cell>
        </row>
        <row r="139">
          <cell r="H139">
            <v>0</v>
          </cell>
          <cell r="I139">
            <v>0</v>
          </cell>
          <cell r="J139">
            <v>0</v>
          </cell>
          <cell r="M139">
            <v>0</v>
          </cell>
          <cell r="N139">
            <v>0</v>
          </cell>
        </row>
        <row r="140">
          <cell r="H140" t="str">
            <v>______</v>
          </cell>
          <cell r="I140" t="str">
            <v>______</v>
          </cell>
          <cell r="J140" t="str">
            <v>______</v>
          </cell>
          <cell r="M140" t="str">
            <v>______</v>
          </cell>
          <cell r="N140" t="str">
            <v>______</v>
          </cell>
        </row>
        <row r="141">
          <cell r="H141">
            <v>0</v>
          </cell>
          <cell r="I141">
            <v>0</v>
          </cell>
          <cell r="J141">
            <v>0</v>
          </cell>
          <cell r="M141">
            <v>0</v>
          </cell>
          <cell r="N141">
            <v>0</v>
          </cell>
        </row>
        <row r="142">
          <cell r="H142" t="str">
            <v>______</v>
          </cell>
          <cell r="I142" t="str">
            <v>______</v>
          </cell>
          <cell r="J142" t="str">
            <v>______</v>
          </cell>
          <cell r="M142" t="str">
            <v>______</v>
          </cell>
          <cell r="N142" t="str">
            <v>______</v>
          </cell>
        </row>
        <row r="143">
          <cell r="H143">
            <v>0</v>
          </cell>
          <cell r="I143">
            <v>0</v>
          </cell>
          <cell r="J143">
            <v>0</v>
          </cell>
          <cell r="M143">
            <v>0</v>
          </cell>
          <cell r="N143">
            <v>0</v>
          </cell>
        </row>
        <row r="145">
          <cell r="H145">
            <v>0</v>
          </cell>
          <cell r="I145">
            <v>0</v>
          </cell>
          <cell r="J145">
            <v>0</v>
          </cell>
          <cell r="M145">
            <v>0</v>
          </cell>
          <cell r="N145">
            <v>0</v>
          </cell>
        </row>
        <row r="146">
          <cell r="H146">
            <v>0</v>
          </cell>
          <cell r="I146">
            <v>0</v>
          </cell>
          <cell r="J146">
            <v>0</v>
          </cell>
          <cell r="M146">
            <v>0</v>
          </cell>
          <cell r="N146">
            <v>0</v>
          </cell>
        </row>
        <row r="147">
          <cell r="H147" t="str">
            <v>______</v>
          </cell>
          <cell r="I147" t="str">
            <v>______</v>
          </cell>
          <cell r="J147" t="str">
            <v>______</v>
          </cell>
          <cell r="M147" t="str">
            <v>______</v>
          </cell>
          <cell r="N147" t="str">
            <v>______</v>
          </cell>
        </row>
        <row r="148">
          <cell r="H148">
            <v>0</v>
          </cell>
          <cell r="I148">
            <v>0</v>
          </cell>
          <cell r="J148">
            <v>0</v>
          </cell>
          <cell r="M148">
            <v>0</v>
          </cell>
          <cell r="N148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M151">
            <v>0</v>
          </cell>
          <cell r="N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M152">
            <v>0</v>
          </cell>
          <cell r="N152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M154">
            <v>0</v>
          </cell>
          <cell r="N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M155">
            <v>0</v>
          </cell>
          <cell r="N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M156">
            <v>0</v>
          </cell>
          <cell r="N156">
            <v>0</v>
          </cell>
        </row>
        <row r="157">
          <cell r="H157">
            <v>0</v>
          </cell>
          <cell r="I157">
            <v>0</v>
          </cell>
          <cell r="J157">
            <v>0</v>
          </cell>
          <cell r="M157">
            <v>0</v>
          </cell>
          <cell r="N157">
            <v>0</v>
          </cell>
        </row>
        <row r="158">
          <cell r="H158">
            <v>0</v>
          </cell>
          <cell r="I158">
            <v>0</v>
          </cell>
          <cell r="J158">
            <v>0</v>
          </cell>
          <cell r="M158">
            <v>0</v>
          </cell>
          <cell r="N158">
            <v>0</v>
          </cell>
        </row>
        <row r="159">
          <cell r="H159">
            <v>0</v>
          </cell>
          <cell r="I159">
            <v>0</v>
          </cell>
          <cell r="J159">
            <v>0</v>
          </cell>
          <cell r="M159">
            <v>0</v>
          </cell>
          <cell r="N159">
            <v>0</v>
          </cell>
        </row>
        <row r="160">
          <cell r="H160">
            <v>0</v>
          </cell>
          <cell r="I160">
            <v>0</v>
          </cell>
          <cell r="J160">
            <v>0</v>
          </cell>
          <cell r="M160">
            <v>0</v>
          </cell>
          <cell r="N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M161">
            <v>0</v>
          </cell>
          <cell r="N161">
            <v>0</v>
          </cell>
        </row>
        <row r="162">
          <cell r="H162">
            <v>0</v>
          </cell>
          <cell r="I162">
            <v>0</v>
          </cell>
          <cell r="J162">
            <v>0</v>
          </cell>
          <cell r="M162">
            <v>0</v>
          </cell>
          <cell r="N162">
            <v>0</v>
          </cell>
        </row>
        <row r="163">
          <cell r="H163">
            <v>0</v>
          </cell>
          <cell r="I163">
            <v>0</v>
          </cell>
          <cell r="J163">
            <v>0</v>
          </cell>
          <cell r="M163">
            <v>0</v>
          </cell>
          <cell r="N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M164">
            <v>0</v>
          </cell>
          <cell r="N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M165">
            <v>0</v>
          </cell>
          <cell r="N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M166">
            <v>0</v>
          </cell>
          <cell r="N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M167">
            <v>0</v>
          </cell>
          <cell r="N167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M169">
            <v>0</v>
          </cell>
          <cell r="N169">
            <v>0</v>
          </cell>
        </row>
        <row r="175">
          <cell r="H175">
            <v>0</v>
          </cell>
          <cell r="I175">
            <v>0</v>
          </cell>
          <cell r="J175">
            <v>0</v>
          </cell>
          <cell r="M175">
            <v>0</v>
          </cell>
          <cell r="N175">
            <v>0</v>
          </cell>
        </row>
        <row r="193">
          <cell r="H193" t="str">
            <v>______</v>
          </cell>
          <cell r="I193" t="str">
            <v>______</v>
          </cell>
          <cell r="J193" t="str">
            <v>______</v>
          </cell>
          <cell r="M193" t="str">
            <v>______</v>
          </cell>
          <cell r="N193" t="str">
            <v>______</v>
          </cell>
        </row>
        <row r="194">
          <cell r="H194">
            <v>0</v>
          </cell>
          <cell r="I194">
            <v>0</v>
          </cell>
          <cell r="J194">
            <v>0</v>
          </cell>
          <cell r="M194">
            <v>0</v>
          </cell>
          <cell r="N194">
            <v>0</v>
          </cell>
        </row>
        <row r="196">
          <cell r="H196">
            <v>0</v>
          </cell>
          <cell r="I196">
            <v>0</v>
          </cell>
          <cell r="J196">
            <v>0</v>
          </cell>
          <cell r="M196">
            <v>0</v>
          </cell>
          <cell r="N196">
            <v>0</v>
          </cell>
        </row>
        <row r="197">
          <cell r="H197">
            <v>0</v>
          </cell>
          <cell r="I197">
            <v>0</v>
          </cell>
          <cell r="J197">
            <v>0</v>
          </cell>
          <cell r="M197">
            <v>0</v>
          </cell>
          <cell r="N197">
            <v>0</v>
          </cell>
        </row>
        <row r="198">
          <cell r="H198" t="str">
            <v>______</v>
          </cell>
          <cell r="I198" t="str">
            <v>______</v>
          </cell>
          <cell r="J198" t="str">
            <v>______</v>
          </cell>
          <cell r="M198" t="str">
            <v>______</v>
          </cell>
          <cell r="N198" t="str">
            <v>______</v>
          </cell>
        </row>
        <row r="226">
          <cell r="H226">
            <v>0</v>
          </cell>
          <cell r="I226">
            <v>0</v>
          </cell>
          <cell r="J226">
            <v>0</v>
          </cell>
          <cell r="M226">
            <v>0</v>
          </cell>
          <cell r="N226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M228">
            <v>0</v>
          </cell>
          <cell r="N228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G244" t="str">
            <v>______</v>
          </cell>
          <cell r="H244" t="str">
            <v>______</v>
          </cell>
          <cell r="I244" t="str">
            <v>______</v>
          </cell>
          <cell r="J244" t="str">
            <v>______</v>
          </cell>
          <cell r="L244" t="str">
            <v>______</v>
          </cell>
          <cell r="M244" t="str">
            <v>______</v>
          </cell>
          <cell r="N244" t="str">
            <v>______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N245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N247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N250">
            <v>0</v>
          </cell>
        </row>
        <row r="251"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N251">
            <v>0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N252">
            <v>0</v>
          </cell>
        </row>
        <row r="253"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N253">
            <v>0</v>
          </cell>
        </row>
        <row r="254"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N254">
            <v>0</v>
          </cell>
        </row>
        <row r="255"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N255">
            <v>0</v>
          </cell>
        </row>
        <row r="257"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N257">
            <v>0</v>
          </cell>
        </row>
        <row r="260"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N260">
            <v>0</v>
          </cell>
        </row>
        <row r="261"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N261">
            <v>0</v>
          </cell>
        </row>
        <row r="262"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N262">
            <v>0</v>
          </cell>
        </row>
        <row r="263"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N263">
            <v>0</v>
          </cell>
        </row>
        <row r="264"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N264">
            <v>0</v>
          </cell>
        </row>
        <row r="265"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N265">
            <v>0</v>
          </cell>
        </row>
        <row r="266"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N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G268" t="str">
            <v>______</v>
          </cell>
          <cell r="H268" t="str">
            <v>______</v>
          </cell>
          <cell r="I268" t="str">
            <v>______</v>
          </cell>
          <cell r="J268" t="str">
            <v>______</v>
          </cell>
          <cell r="L268" t="str">
            <v>______</v>
          </cell>
          <cell r="M268" t="str">
            <v>______</v>
          </cell>
          <cell r="N268" t="str">
            <v>______</v>
          </cell>
        </row>
        <row r="269"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N269">
            <v>0</v>
          </cell>
        </row>
        <row r="271"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N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N272">
            <v>0</v>
          </cell>
        </row>
        <row r="273"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N273">
            <v>0</v>
          </cell>
        </row>
        <row r="274"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N275">
            <v>0</v>
          </cell>
        </row>
        <row r="278"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N278">
            <v>0</v>
          </cell>
        </row>
        <row r="279"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N279">
            <v>0</v>
          </cell>
        </row>
        <row r="280"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N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G296" t="str">
            <v>______</v>
          </cell>
          <cell r="H296" t="str">
            <v>______</v>
          </cell>
          <cell r="I296" t="str">
            <v>______</v>
          </cell>
          <cell r="J296" t="str">
            <v>______</v>
          </cell>
          <cell r="L296" t="str">
            <v>______</v>
          </cell>
          <cell r="M296" t="str">
            <v>______</v>
          </cell>
          <cell r="N296" t="str">
            <v>______</v>
          </cell>
        </row>
        <row r="297"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N297">
            <v>0</v>
          </cell>
        </row>
        <row r="299"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N299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N301">
            <v>0</v>
          </cell>
        </row>
        <row r="303">
          <cell r="G303">
            <v>1996</v>
          </cell>
          <cell r="H303">
            <v>1997</v>
          </cell>
          <cell r="I303">
            <v>1998</v>
          </cell>
          <cell r="J303">
            <v>1999</v>
          </cell>
          <cell r="L303">
            <v>1998</v>
          </cell>
          <cell r="M303">
            <v>1999</v>
          </cell>
          <cell r="N303">
            <v>2000</v>
          </cell>
        </row>
        <row r="306"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N308">
            <v>0</v>
          </cell>
        </row>
        <row r="309"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N309">
            <v>0</v>
          </cell>
        </row>
        <row r="310"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N310">
            <v>0</v>
          </cell>
        </row>
        <row r="311"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N311">
            <v>0</v>
          </cell>
        </row>
        <row r="312"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N312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N314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N316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N318">
            <v>0</v>
          </cell>
        </row>
        <row r="398"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L398">
            <v>0</v>
          </cell>
          <cell r="M398">
            <v>0</v>
          </cell>
          <cell r="N398">
            <v>0</v>
          </cell>
        </row>
        <row r="399"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L399">
            <v>0</v>
          </cell>
          <cell r="M399">
            <v>0</v>
          </cell>
          <cell r="N399">
            <v>0</v>
          </cell>
        </row>
        <row r="400">
          <cell r="G400" t="str">
            <v>______</v>
          </cell>
          <cell r="H400" t="str">
            <v>______</v>
          </cell>
          <cell r="I400" t="str">
            <v>______</v>
          </cell>
          <cell r="J400" t="str">
            <v>______</v>
          </cell>
          <cell r="L400" t="str">
            <v>______</v>
          </cell>
          <cell r="M400" t="str">
            <v>______</v>
          </cell>
          <cell r="N400" t="str">
            <v>______</v>
          </cell>
        </row>
        <row r="401"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L401">
            <v>0</v>
          </cell>
          <cell r="M401">
            <v>0</v>
          </cell>
          <cell r="N401">
            <v>0</v>
          </cell>
        </row>
        <row r="406">
          <cell r="H406">
            <v>0</v>
          </cell>
          <cell r="I406">
            <v>0</v>
          </cell>
          <cell r="J406">
            <v>0</v>
          </cell>
          <cell r="M406">
            <v>0</v>
          </cell>
          <cell r="N406">
            <v>0</v>
          </cell>
        </row>
        <row r="407">
          <cell r="G407">
            <v>0</v>
          </cell>
          <cell r="H407">
            <v>0</v>
          </cell>
          <cell r="I407">
            <v>0</v>
          </cell>
          <cell r="J407">
            <v>0</v>
          </cell>
        </row>
        <row r="409">
          <cell r="J409">
            <v>0</v>
          </cell>
          <cell r="L409">
            <v>0</v>
          </cell>
          <cell r="M409">
            <v>0</v>
          </cell>
          <cell r="N409">
            <v>0</v>
          </cell>
        </row>
        <row r="410">
          <cell r="J410">
            <v>0</v>
          </cell>
          <cell r="L410">
            <v>0</v>
          </cell>
          <cell r="M410">
            <v>0</v>
          </cell>
          <cell r="N410">
            <v>0</v>
          </cell>
        </row>
        <row r="411">
          <cell r="J411">
            <v>0</v>
          </cell>
          <cell r="L411">
            <v>0</v>
          </cell>
          <cell r="M411">
            <v>0</v>
          </cell>
          <cell r="N411">
            <v>0</v>
          </cell>
        </row>
        <row r="412">
          <cell r="J412">
            <v>0</v>
          </cell>
          <cell r="L412">
            <v>0</v>
          </cell>
          <cell r="M412">
            <v>0</v>
          </cell>
          <cell r="N412">
            <v>0</v>
          </cell>
        </row>
        <row r="413"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L413">
            <v>0</v>
          </cell>
          <cell r="M413">
            <v>0</v>
          </cell>
          <cell r="N413">
            <v>0</v>
          </cell>
        </row>
        <row r="414">
          <cell r="G414">
            <v>0</v>
          </cell>
          <cell r="H414">
            <v>0</v>
          </cell>
          <cell r="I414">
            <v>0</v>
          </cell>
          <cell r="J414">
            <v>0</v>
          </cell>
        </row>
        <row r="415">
          <cell r="G415">
            <v>0</v>
          </cell>
          <cell r="H415">
            <v>0</v>
          </cell>
          <cell r="I415">
            <v>0</v>
          </cell>
          <cell r="J415">
            <v>0</v>
          </cell>
        </row>
        <row r="416">
          <cell r="G416">
            <v>0</v>
          </cell>
          <cell r="H416">
            <v>0</v>
          </cell>
          <cell r="I416">
            <v>0</v>
          </cell>
          <cell r="J416">
            <v>0</v>
          </cell>
        </row>
        <row r="417">
          <cell r="J417">
            <v>0</v>
          </cell>
        </row>
        <row r="418">
          <cell r="J418">
            <v>0</v>
          </cell>
        </row>
        <row r="419">
          <cell r="J419">
            <v>0</v>
          </cell>
        </row>
        <row r="420">
          <cell r="J420">
            <v>0</v>
          </cell>
        </row>
        <row r="423"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L423">
            <v>0</v>
          </cell>
          <cell r="M423">
            <v>0</v>
          </cell>
          <cell r="N423">
            <v>0</v>
          </cell>
        </row>
        <row r="424"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L424">
            <v>0</v>
          </cell>
          <cell r="M424">
            <v>0</v>
          </cell>
          <cell r="N424">
            <v>0</v>
          </cell>
        </row>
      </sheetData>
      <sheetData sheetId="5" refreshError="1">
        <row r="9">
          <cell r="B9" t="str">
            <v>Senior Debt*/EBITDA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B10" t="str">
            <v>Total Debt/EBITDA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B11" t="str">
            <v>Total Debt/(EBITDA-CAPEX)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I11">
            <v>0</v>
          </cell>
          <cell r="J11">
            <v>0</v>
          </cell>
          <cell r="K11">
            <v>0</v>
          </cell>
          <cell r="O11" t="str">
            <v>EBITDA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O12" t="str">
            <v xml:space="preserve">      EBITDA Margin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O13" t="str">
            <v xml:space="preserve">      % Growth</v>
          </cell>
          <cell r="R13">
            <v>0</v>
          </cell>
          <cell r="S13">
            <v>0</v>
          </cell>
          <cell r="T13">
            <v>0</v>
          </cell>
          <cell r="W13">
            <v>0</v>
          </cell>
          <cell r="X13">
            <v>0</v>
          </cell>
        </row>
        <row r="14">
          <cell r="O14" t="str">
            <v>Depreciation &amp; Amortization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V14">
            <v>0</v>
          </cell>
          <cell r="W14">
            <v>0</v>
          </cell>
          <cell r="X14">
            <v>0</v>
          </cell>
        </row>
        <row r="25">
          <cell r="B25" t="str">
            <v>EBITDA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K25">
            <v>0</v>
          </cell>
          <cell r="O25" t="str">
            <v>Total Cash &amp; Cash Equivalents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 xml:space="preserve">      Interest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K26">
            <v>0</v>
          </cell>
          <cell r="O26" t="str">
            <v>Working Capital, Including Cash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 xml:space="preserve">      CAPEX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B28" t="str">
            <v>EBITDA/Total Interest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K28">
            <v>0</v>
          </cell>
        </row>
        <row r="29">
          <cell r="B29" t="str">
            <v>(EBITDA-CAPEX)/Total Interest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B30" t="str">
            <v>EBIT/Total Interest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</row>
      </sheetData>
      <sheetData sheetId="6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as"/>
      <sheetName val="Ind operat"/>
      <sheetName val="Ind gastos"/>
      <sheetName val="Ind trafico"/>
      <sheetName val="Accidentes"/>
      <sheetName val="RESUMEN"/>
      <sheetName val="Seguimiento Explotación"/>
      <sheetName val="Presupuestos"/>
      <sheetName val="Trafico"/>
      <sheetName val="Accidentalidad"/>
      <sheetName val="Calculo ingresos"/>
      <sheetName val="Tarifas"/>
      <sheetName val="Variables- prevision"/>
      <sheetName val="Gastos"/>
      <sheetName val="Traficos"/>
      <sheetName val="Cash flow"/>
      <sheetName val="XREF"/>
      <sheetName val="CRITERIOS"/>
      <sheetName val="DIV INC"/>
      <sheetName val="LTM"/>
      <sheetName val="CREDIT STATS"/>
      <sheetName val="DropZone"/>
      <sheetName val="Anual"/>
      <sheetName val="Mapa de Custo Jun.2003"/>
      <sheetName val="ICATU"/>
      <sheetName val="dados"/>
      <sheetName val="FINANCIAMENTO COFACE SUDAMERIS"/>
      <sheetName val="Fresagem de Pista Ago-98"/>
      <sheetName val="BNDES Sub_A1.1"/>
      <sheetName val="BNDES Sub_A1.2"/>
      <sheetName val="BNDES Sub_A1.3"/>
      <sheetName val="BNDES Sub_A1.4"/>
      <sheetName val="BNDES Sub_A2.1"/>
      <sheetName val="BNDES Sub_A2.2"/>
      <sheetName val="BNDES Sub_A10"/>
      <sheetName val="BNDES Sub_B1.1"/>
      <sheetName val="BNDES Sub_B1.2"/>
      <sheetName val="CURTO PRAZO "/>
      <sheetName val="LONGO PRAZO "/>
      <sheetName val="Despesas C.P e L.P"/>
      <sheetName val="Fontes Financiamentos"/>
      <sheetName val="Inform. Contrato"/>
      <sheetName val="Movimentação Imobilizado"/>
      <sheetName val="Capa"/>
      <sheetName val="Centro de Custo"/>
      <sheetName val="Base de Dados"/>
      <sheetName val="DRE_04.2015"/>
      <sheetName val="GRÁFICO"/>
      <sheetName val="TRÁFEGO"/>
      <sheetName val="CONSERVAÇÃO"/>
      <sheetName val="ARRECADAÇÃO"/>
      <sheetName val="SISTEMAS"/>
      <sheetName val="MONITORAÇÃO"/>
      <sheetName val="PBA"/>
      <sheetName val="GAF"/>
      <sheetName val="DIRETORIA"/>
      <sheetName val="JURÍDICO"/>
      <sheetName val="PROJETOS"/>
      <sheetName val="PLANEJAMENTO"/>
      <sheetName val="OUVIDORIA"/>
      <sheetName val="QUALIDADE"/>
      <sheetName val="COMUNICAÇÃO"/>
      <sheetName val="T.I"/>
      <sheetName val="ENGENHARIA"/>
      <sheetName val="CONTRATOS E MEDIÇÕES"/>
      <sheetName val="MEIO AMBIENTE"/>
      <sheetName val="FAIXA  DE DOMÍNIO"/>
      <sheetName val="ASSESS. COMERC."/>
      <sheetName val="DADOS - NÃO APAGAR"/>
      <sheetName val="Plan3"/>
      <sheetName val="aUXILIAR"/>
      <sheetName val="Plan1"/>
      <sheetName val="Bridge Deuda Neta"/>
      <sheetName val="Ing explot P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>
        <row r="3">
          <cell r="N3">
            <v>166.386</v>
          </cell>
        </row>
      </sheetData>
      <sheetData sheetId="30"/>
      <sheetData sheetId="31"/>
      <sheetData sheetId="32"/>
      <sheetData sheetId="33"/>
      <sheetData sheetId="34"/>
      <sheetData sheetId="35">
        <row r="3">
          <cell r="N3">
            <v>166.386</v>
          </cell>
        </row>
      </sheetData>
      <sheetData sheetId="36"/>
      <sheetData sheetId="37"/>
      <sheetData sheetId="38"/>
      <sheetData sheetId="39">
        <row r="3">
          <cell r="N3">
            <v>166.386</v>
          </cell>
        </row>
      </sheetData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INICIO"/>
      <sheetName val="I.1 PL NIIF previsión cierre"/>
      <sheetName val="I.1 PL NIIF prev. cierre (b)"/>
      <sheetName val="I.1 PL NIIF (Det)"/>
      <sheetName val="I.2 BS NIIF previsión cierre"/>
      <sheetName val="I.2 BS NIIF prev. cierr (b)"/>
      <sheetName val="I.3 Intercompañías"/>
      <sheetName val="I.4 Mvto FFPP NIIF - Local"/>
      <sheetName val="I.5 Actividad (Autop)"/>
      <sheetName val="I.5 Actividad (Sanef-Saba)"/>
      <sheetName val="I.5 Actividad (Aparc)"/>
      <sheetName val="I.5 Actividad (Log)"/>
      <sheetName val="I.5 Actividad (ALog)"/>
      <sheetName val="I.5 Actividad (Sat)"/>
      <sheetName val="I.5 Actividad (Telecom)"/>
      <sheetName val="I.5 Actividad (Aero)"/>
      <sheetName val="I.5 Actividad (DCA)"/>
      <sheetName val="I.6 Detalle otros PL"/>
      <sheetName val="I.7 Plantilla"/>
      <sheetName val="I.8 Inversiones"/>
      <sheetName val="I.9 Endeudamiento"/>
      <sheetName val="I.10 Subgrupos"/>
      <sheetName val="I.10 Subgrupos (b)"/>
      <sheetName val="I.10 Subgrupos(II)"/>
      <sheetName val="I.10 Subgrupos(II) (b)"/>
      <sheetName val="I.11 Actualización previsión"/>
      <sheetName val="INICIO"/>
      <sheetName val="II.1 Resumen presupuesto"/>
      <sheetName val="II.2 PL anual"/>
      <sheetName val="II.3 BS Anual"/>
      <sheetName val="II.4 Mvto FFPP NIIF - Local"/>
      <sheetName val="II.5 Actividad (Autop)"/>
      <sheetName val="II.5 Actividad (Sanef-Saba)"/>
      <sheetName val="II.5 Actividad (Aparc)"/>
      <sheetName val="II.5 Actividad (Log)"/>
      <sheetName val="II.5 Actividad (ALog)"/>
      <sheetName val="II.5 Actividad (Sat)"/>
      <sheetName val="II.5 Actividad (Telecom)"/>
      <sheetName val="II.5 Actividad (Aero)"/>
      <sheetName val="II.5 Actividad (DCA)"/>
      <sheetName val="II.6 Detalle otros PL"/>
      <sheetName val="II.7 Plantilla"/>
      <sheetName val="II.7 Plantilla (II)"/>
      <sheetName val="II.8 Inversiones"/>
      <sheetName val="II.9 Dividendos"/>
      <sheetName val="II.10 Endeudam. - Flujo tesor."/>
      <sheetName val="II.11 Saldos intercos PL BS"/>
      <sheetName val="II.12 PL mensualizada NIIF"/>
      <sheetName val="II.12 PL NIIF (Det)"/>
      <sheetName val="II.13 PL mensual Local"/>
      <sheetName val="II.14 Subgrupos"/>
      <sheetName val="II.14 Subgrupos(II)"/>
      <sheetName val="II.15 Mensualización"/>
      <sheetName val="PPTO"/>
      <sheetName val="UPA"/>
      <sheetName val="Gastos.Personal"/>
      <sheetName val="Gastos explot"/>
      <sheetName val="LITERALES"/>
      <sheetName val="VARIABLES"/>
      <sheetName val="CODIGOS"/>
      <sheetName val="RESUMEN"/>
      <sheetName val="Cubo General"/>
      <sheetName val="CuboGeneral_NIC"/>
      <sheetName val="Cash flow"/>
      <sheetName val="XREF"/>
      <sheetName val="Assumptions"/>
      <sheetName val="Cellular "/>
    </sheetNames>
    <sheetDataSet>
      <sheetData sheetId="0">
        <row r="11">
          <cell r="M11" t="str">
            <v>EUTELSAT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 refreshError="1"/>
      <sheetData sheetId="49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 refreshError="1"/>
      <sheetData sheetId="60" refreshError="1"/>
      <sheetData sheetId="61"/>
      <sheetData sheetId="62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INICIO"/>
      <sheetName val="I.1 PL NIIF previsión cierre"/>
      <sheetName val="I.1 PL NIIF prev. cierre (b)"/>
      <sheetName val="I.1 PL NIIF (Det)"/>
      <sheetName val="I.2 BS NIIF previsión cierre"/>
      <sheetName val="I.2 BS NIIF prev. cierr (b)"/>
      <sheetName val="I.3 Intercompañías"/>
      <sheetName val="I.4 Mvto FFPP NIIF - Local"/>
      <sheetName val="I.5 Actividad (Autop)"/>
      <sheetName val="I.5 Actividad (Sanef-Saba)"/>
      <sheetName val="I.5 Actividad (Aparc)"/>
      <sheetName val="I.5 Actividad (Log)"/>
      <sheetName val="I.5 Actividad (ALog)"/>
      <sheetName val="I.5 Actividad (Sat)"/>
      <sheetName val="I.5 Actividad (Telecom)"/>
      <sheetName val="I.5 Actividad (Aero)"/>
      <sheetName val="I.5 Actividad (DCA)"/>
      <sheetName val="I.6 Detalle otros PL"/>
      <sheetName val="I.7 Plantilla"/>
      <sheetName val="I.8 Inversiones"/>
      <sheetName val="I.9 Endeudamiento"/>
      <sheetName val="I.10 Subgrupos"/>
      <sheetName val="I.10 Subgrupos (b)"/>
      <sheetName val="I.10 Subgrupos(II)"/>
      <sheetName val="I.10 Subgrupos(II) (b)"/>
      <sheetName val="I.11 Actualización previsión"/>
      <sheetName val="INICIO"/>
      <sheetName val="II.1 Resumen presupuesto"/>
      <sheetName val="II.2 PL anual"/>
      <sheetName val="II.3 BS Anual"/>
      <sheetName val="II.4 Mvto FFPP NIIF - Local"/>
      <sheetName val="II.5 Actividad (Autop)"/>
      <sheetName val="II.5 Actividad (Sanef-Saba)"/>
      <sheetName val="II.5 Actividad (Aparc)"/>
      <sheetName val="II.5 Actividad (Log)"/>
      <sheetName val="II.5 Actividad (ALog)"/>
      <sheetName val="II.5 Actividad (Sat)"/>
      <sheetName val="II.5 Actividad (Telecom)"/>
      <sheetName val="II.5 Actividad (Aero)"/>
      <sheetName val="II.5 Actividad (DCA)"/>
      <sheetName val="II.6 Detalle otros PL"/>
      <sheetName val="II.7 Plantilla"/>
      <sheetName val="II.7 Plantilla (II)"/>
      <sheetName val="II.8 Inversiones"/>
      <sheetName val="II.9 Dividendos"/>
      <sheetName val="II.10 Endeudam. - Flujo tesor."/>
      <sheetName val="II.11 Saldos intercos PL BS"/>
      <sheetName val="II.12 PL mensualizada NIIF"/>
      <sheetName val="II.12 PL NIIF (Det)"/>
      <sheetName val="II.13 PL mensual Local"/>
      <sheetName val="II.14 Subgrupos"/>
      <sheetName val="II.14 Subgrupos(II)"/>
      <sheetName val="II.15 Mensualización"/>
      <sheetName val="PPTO"/>
      <sheetName val="UPA"/>
      <sheetName val="Gastos.Personal"/>
      <sheetName val="Gastos explot"/>
      <sheetName val="LITERALES"/>
      <sheetName val="VARIABLES"/>
      <sheetName val="CODIGOS"/>
      <sheetName val="RESUMEN"/>
      <sheetName val="Cubo General"/>
      <sheetName val="CuboGeneral_NIC"/>
      <sheetName val="Aplic. Finac. - 30.09.02"/>
      <sheetName val="DCF"/>
      <sheetName val="Blue Box"/>
      <sheetName val="01"/>
      <sheetName val="05"/>
      <sheetName val="06"/>
      <sheetName val="03"/>
    </sheetNames>
    <sheetDataSet>
      <sheetData sheetId="0">
        <row r="11">
          <cell r="M11" t="str">
            <v>HISPASAT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 refreshError="1"/>
      <sheetData sheetId="49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 refreshError="1"/>
      <sheetData sheetId="60" refreshError="1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idores"/>
      <sheetName val="Devedores Diversos"/>
      <sheetName val="Devedores Diversos Calc"/>
      <sheetName val="Tributos a Compensar"/>
      <sheetName val="Tributos a Compensar Calc"/>
      <sheetName val="Bens de Renda"/>
      <sheetName val="Imobilizado"/>
      <sheetName val="Imobilizado Calc"/>
      <sheetName val="Diferido"/>
      <sheetName val="Taxas Regulamentares"/>
      <sheetName val="Impostos e Contribuições"/>
      <sheetName val="Outras a Pagar"/>
      <sheetName val="Receitas de Energia"/>
      <sheetName val="Receitas de Energia Calc"/>
      <sheetName val="Energia Comprada"/>
      <sheetName val="Despesas Operacionais"/>
      <sheetName val="Despesas Operacionais Calc"/>
      <sheetName val="Resultado Financeiro"/>
      <sheetName val="Balancete RGE2002"/>
      <sheetName val="Balancete RGE2003"/>
      <sheetName val="Base"/>
      <sheetName val="Lead"/>
      <sheetName val="Links"/>
      <sheetName val="Macros"/>
      <sheetName val="CDI"/>
      <sheetName val="2110121000"/>
      <sheetName val="Movim. DOAR (31_12_03)"/>
      <sheetName val="EmpFin"/>
      <sheetName val="Fluxo de Caixa CF"/>
      <sheetName val="Notas CPFL"/>
      <sheetName val="Fresagem de Pista Ago-98"/>
      <sheetName val="XREF"/>
      <sheetName val="Faturamento"/>
      <sheetName val="Indicadores"/>
      <sheetName val="Aplic. Finac. - 30.09.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ularizado"/>
      <sheetName val="planeamiento"/>
      <sheetName val="GAF-GES01  "/>
      <sheetName val="GAF-GES02 "/>
      <sheetName val="GAF-GES03 "/>
      <sheetName val="GAF-GES04"/>
      <sheetName val="PN 2000"/>
      <sheetName val="Hoja2"/>
      <sheetName val="Hoja3"/>
      <sheetName val="Hipótesis Preliminares"/>
      <sheetName val="Flujo de Caja"/>
      <sheetName val="EERR"/>
      <sheetName val="EOAF"/>
      <sheetName val="Apertura de Gastos"/>
      <sheetName val="Tarifa"/>
      <sheetName val="Tránsito"/>
      <sheetName val="Grafico ingresos"/>
      <sheetName val="Grafico Tarifa"/>
      <sheetName val="Proyecc de Gastos e Inversiones"/>
      <sheetName val="Base de proyecc de gastos"/>
      <sheetName val="Prestamos CP"/>
      <sheetName val="Prestamo LP"/>
      <sheetName val="Balance"/>
      <sheetName val="Ratios de Gastos e Invers"/>
      <sheetName val="Ingresos"/>
      <sheetName val="Impuestos"/>
      <sheetName val="Amortizaciones"/>
      <sheetName val="Áreas de Serv."/>
      <sheetName val="Non-OpAssn"/>
      <sheetName val="Lead"/>
      <sheetName val="Sheet2"/>
      <sheetName val="I. INICIO"/>
      <sheetName val="XREF"/>
      <sheetName val="Estadístiques"/>
      <sheetName val="Compte Resultats Pts."/>
      <sheetName val="Compte Resultats €"/>
      <sheetName val="Salaris"/>
      <sheetName val="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io97"/>
      <sheetName val="julio97"/>
      <sheetName val="agosto97"/>
      <sheetName val="setiem97"/>
      <sheetName val="octubr97"/>
      <sheetName val="novie97"/>
      <sheetName val="dicie97"/>
      <sheetName val="Total-97-"/>
      <sheetName val="enero98"/>
      <sheetName val="febrero98"/>
      <sheetName val="marzo98"/>
      <sheetName val="abril98"/>
      <sheetName val="mayo98"/>
      <sheetName val="junio98"/>
      <sheetName val="julio98"/>
      <sheetName val="agosto98"/>
      <sheetName val="setiem98"/>
      <sheetName val="octub98"/>
      <sheetName val="novie98"/>
      <sheetName val="dicie98"/>
      <sheetName val="Total-98-"/>
      <sheetName val="enero99"/>
      <sheetName val="febrero99"/>
      <sheetName val="marzo99"/>
      <sheetName val="abril99"/>
      <sheetName val="mayo99"/>
      <sheetName val="junio99"/>
      <sheetName val="julio99"/>
      <sheetName val="agosto99"/>
      <sheetName val="setiem99"/>
      <sheetName val="octub99"/>
      <sheetName val="novi99"/>
      <sheetName val="dicie99"/>
      <sheetName val="Total-99-"/>
      <sheetName val="enero00"/>
      <sheetName val="febrero00"/>
      <sheetName val="marzo00"/>
      <sheetName val="abril00"/>
      <sheetName val="mayo00"/>
      <sheetName val="junio00"/>
      <sheetName val="julio00"/>
      <sheetName val="agosto00"/>
      <sheetName val="setie00"/>
      <sheetName val="Octu00"/>
      <sheetName val="Novi00"/>
      <sheetName val="Dici00"/>
      <sheetName val="Total-00-"/>
      <sheetName val="Ener01"/>
      <sheetName val="Febr01"/>
      <sheetName val="Total-01-"/>
      <sheetName val="ALL"/>
      <sheetName val="Mar01"/>
      <sheetName val="TI"/>
      <sheetName val="XREF"/>
      <sheetName val="I. INICIO"/>
      <sheetName val="Lead"/>
      <sheetName val="ACUMU-97-98-99-00-"/>
      <sheetName val="Hoja2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INICIO"/>
      <sheetName val="I.1 PL NIIF previsión cierre"/>
      <sheetName val="I.1 PL NIIF prev. cierre (b)"/>
      <sheetName val="I.1 PL NIIF (Det)"/>
      <sheetName val="I.2 BS NIIF previsión cierre"/>
      <sheetName val="I.2 BS NIIF prev. cierr (b)"/>
      <sheetName val="I.3 Intercompañías"/>
      <sheetName val="I.4 Mvto FFPP NIIF - Local"/>
      <sheetName val="I.5 Actividad (Autop)"/>
      <sheetName val="I.5 Actividad (Sanef-Saba)"/>
      <sheetName val="I.5 Actividad (Aparc)"/>
      <sheetName val="I.5 Actividad (Log)"/>
      <sheetName val="I.5 Actividad (ALog)"/>
      <sheetName val="I.5 Actividad (Sat)"/>
      <sheetName val="I.5 Actividad (Telecom)"/>
      <sheetName val="I.5 Actividad (Aero)"/>
      <sheetName val="I.5 Actividad (DCA)"/>
      <sheetName val="I.6 Detalle otros PL"/>
      <sheetName val="I.7 Plantilla"/>
      <sheetName val="I.8 Inversiones"/>
      <sheetName val="I.9 Endeudamiento"/>
      <sheetName val="I.10 Subgrupos"/>
      <sheetName val="I.10 Subgrupos (b)"/>
      <sheetName val="I.10 Subgrupos(II)"/>
      <sheetName val="I.10 Subgrupos(II) (b)"/>
      <sheetName val="I.11 Actualización previsión"/>
      <sheetName val="INICIO"/>
      <sheetName val="II.1 Resumen presupuesto"/>
      <sheetName val="II.2 PL anual"/>
      <sheetName val="II.3 BS Anual"/>
      <sheetName val="II.4 Mvto FFPP NIIF - Local"/>
      <sheetName val="II.5 Actividad (Autop)"/>
      <sheetName val="II.5 Actividad (Sanef-Saba)"/>
      <sheetName val="II.5 Actividad (Aparc)"/>
      <sheetName val="II.5 Actividad (Log)"/>
      <sheetName val="II.5 Actividad (ALog)"/>
      <sheetName val="II.5 Actividad (Sat)"/>
      <sheetName val="II.5 Actividad (Telecom)"/>
      <sheetName val="II.5 Actividad (Aero)"/>
      <sheetName val="II.5 Actividad (DCA)"/>
      <sheetName val="II.6 Detalle otros PL"/>
      <sheetName val="II.7 Plantilla"/>
      <sheetName val="II.7 Plantilla (II)"/>
      <sheetName val="II.8 Inversiones"/>
      <sheetName val="II.9 Dividendos"/>
      <sheetName val="II.10 Endeudam. - Flujo tesor."/>
      <sheetName val="II.11 Saldos intercos PL BS"/>
      <sheetName val="II.12 PL mensualizada NIIF"/>
      <sheetName val="II.12 PL NIIF (Det)"/>
      <sheetName val="II.13 PL mensual Local"/>
      <sheetName val="II.14 Subgrupos"/>
      <sheetName val="II.14 Subgrupos(II)"/>
      <sheetName val="II.15 Mensualización"/>
      <sheetName val="PPTO"/>
      <sheetName val="UPA"/>
      <sheetName val="Gastos.Personal"/>
      <sheetName val="Gastos explot"/>
      <sheetName val="LITERALES"/>
      <sheetName val="VARIABLES"/>
      <sheetName val="CODIGOS"/>
      <sheetName val="RESUMEN"/>
      <sheetName val="Cubo General"/>
      <sheetName val="CuboGeneral_NIC"/>
      <sheetName val="XREF"/>
      <sheetName val="BTMAIN"/>
      <sheetName val="Old Lead"/>
      <sheetName val="MENU"/>
    </sheetNames>
    <sheetDataSet>
      <sheetData sheetId="0">
        <row r="11">
          <cell r="M11" t="str">
            <v>RUTAS II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 refreshError="1"/>
      <sheetData sheetId="49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 refreshError="1"/>
      <sheetData sheetId="60" refreshError="1"/>
      <sheetData sheetId="61"/>
      <sheetData sheetId="62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INICIO"/>
      <sheetName val="I.1 PL NIIF previsión cierre"/>
      <sheetName val="I.1 PL NIIF prev. cierre (b)"/>
      <sheetName val="I.1 PL NIIF (Det)"/>
      <sheetName val="I.2 BS NIIF previsión cierre"/>
      <sheetName val="I.2 BS NIIF prev. cierr (b)"/>
      <sheetName val="I.3 Intercompañías"/>
      <sheetName val="I.4 Mvto FFPP NIIF - Local"/>
      <sheetName val="I.5 Actividad (Autop)"/>
      <sheetName val="I.5 Actividad (Sanef-Saba)"/>
      <sheetName val="I.5 Actividad (Aparc)"/>
      <sheetName val="I.5 Actividad (Log)"/>
      <sheetName val="I.5 Actividad (ALog)"/>
      <sheetName val="I.5 Actividad (Sat)"/>
      <sheetName val="I.5 Actividad (Telecom)"/>
      <sheetName val="I.5 Actividad (Aero)"/>
      <sheetName val="I.5 Actividad (DCA)"/>
      <sheetName val="I.6 Detalle otros PL"/>
      <sheetName val="I.7 Plantilla"/>
      <sheetName val="I.8 Inversiones"/>
      <sheetName val="I.9 Endeudamiento"/>
      <sheetName val="I.10 Subgrupos"/>
      <sheetName val="I.10 Subgrupos (b)"/>
      <sheetName val="I.10 Subgrupos(II)"/>
      <sheetName val="I.10 Subgrupos(II) (b)"/>
      <sheetName val="I.11 Actualización previsión"/>
      <sheetName val="INICIO"/>
      <sheetName val="II.1 Resumen presupuesto"/>
      <sheetName val="II.2 PL anual"/>
      <sheetName val="II.3 BS Anual"/>
      <sheetName val="II.4 Mvto FFPP NIIF - Local"/>
      <sheetName val="II.5 Actividad (Autop)"/>
      <sheetName val="II.5 Actividad (Sanef-Saba)"/>
      <sheetName val="II.5 Actividad (Aparc)"/>
      <sheetName val="II.5 Actividad (Log)"/>
      <sheetName val="II.5 Actividad (ALog)"/>
      <sheetName val="II.5 Actividad (Sat)"/>
      <sheetName val="II.5 Actividad (Telecom)"/>
      <sheetName val="II.5 Actividad (Aero)"/>
      <sheetName val="II.5 Actividad (DCA)"/>
      <sheetName val="II.6 Detalle otros PL"/>
      <sheetName val="II.7 Plantilla"/>
      <sheetName val="II.7 Plantilla (II)"/>
      <sheetName val="II.8 Inversiones"/>
      <sheetName val="II.9 Dividendos"/>
      <sheetName val="II.10 Endeudam. - Flujo tesor."/>
      <sheetName val="II.11 Saldos intercos PL BS"/>
      <sheetName val="II.12 PL mensualizada NIIF"/>
      <sheetName val="II.12 PL NIIF (Det)"/>
      <sheetName val="II.13 PL mensual Local"/>
      <sheetName val="II.14 Subgrupos"/>
      <sheetName val="II.14 Subgrupos(II)"/>
      <sheetName val="II.15 Mensualización"/>
      <sheetName val="PPTO"/>
      <sheetName val="UPA"/>
      <sheetName val="Gastos.Personal"/>
      <sheetName val="Gastos explot"/>
      <sheetName val="LITERALES"/>
      <sheetName val="VARIABLES"/>
      <sheetName val="CODIGOS"/>
      <sheetName val="RESUMEN"/>
      <sheetName val="Cubo General"/>
      <sheetName val="CuboGeneral_NIC"/>
      <sheetName val="tab crois"/>
      <sheetName val="06_PRE_PLANT_10 SPASA"/>
      <sheetName val="ICATU"/>
      <sheetName val="DEUTSCHE"/>
      <sheetName val="Share price"/>
      <sheetName val="06_PRE_PLANT_10%20SPASA.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EVISION"/>
      <sheetName val="TRADIA"/>
      <sheetName val="Forecast 2011 Ingresos Adesal"/>
    </sheetNames>
    <definedNames>
      <definedName name="Integer"/>
    </definedNames>
    <sheetDataSet>
      <sheetData sheetId="0"/>
      <sheetData sheetId="1"/>
      <sheetData sheetId="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onsensus + guidance"/>
      <sheetName val="IS"/>
      <sheetName val="Consensus Bbg"/>
      <sheetName val="BS"/>
      <sheetName val="CF"/>
      <sheetName val="Capital calcs"/>
      <sheetName val="Before &amp; After"/>
      <sheetName val="AFOSHEET"/>
      <sheetName val="_QP_SCMN.VX"/>
      <sheetName val="EXPORT"/>
      <sheetName val="Valuation"/>
      <sheetName val="Multiples EXPORT"/>
      <sheetName val="SCMN.S_Exchange_Sheet"/>
      <sheetName val="SCMN.S_Live_Sheet"/>
      <sheetName val="SCMN.S_Validation_Sheet"/>
      <sheetName val="SCMN.S_Annotation_Sheet"/>
      <sheetName val="Sheet2"/>
      <sheetName val="Sheet1"/>
      <sheetName val="Disclosures"/>
      <sheetName val="Old - Disclosures"/>
      <sheetName val="Chart13"/>
      <sheetName val="Chart14"/>
      <sheetName val="Chart15"/>
      <sheetName val="Chart16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Issuer: Swisscom</v>
          </cell>
        </row>
      </sheetData>
      <sheetData sheetId="14">
        <row r="1">
          <cell r="A1" t="str">
            <v>Issuer: Swisscom</v>
          </cell>
        </row>
      </sheetData>
      <sheetData sheetId="15">
        <row r="1">
          <cell r="A1" t="str">
            <v>0f09f135-dcdb-4c74-9a44-1bfab36cb02c</v>
          </cell>
        </row>
      </sheetData>
      <sheetData sheetId="16">
        <row r="2">
          <cell r="F2" t="str">
            <v>Actual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BP Análise"/>
      <sheetName val="DRE Análise"/>
      <sheetName val="DRE - Relatório"/>
      <sheetName val="BP - Relatório"/>
      <sheetName val="BP RA"/>
      <sheetName val="DRE RA"/>
      <sheetName val="DOAR"/>
      <sheetName val="AUXILIAR DOAR"/>
      <sheetName val="Tickmarks"/>
      <sheetName val="Moeda Estrangeira"/>
      <sheetName val="XREF"/>
      <sheetName val="Fluxo Consolidado Holding"/>
      <sheetName val="Conciliação Custos - Guarani"/>
      <sheetName val="I. INICIO"/>
      <sheetName val="03"/>
      <sheetName val="FINANCIAMENTO COFACE SUDAMERIS"/>
      <sheetName val="04"/>
      <sheetName val="Intercompany BP"/>
      <sheetName val="PAS Despesa pesso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licações Financeiras"/>
      <sheetName val="Rev analitica vendas"/>
      <sheetName val="PAS Despesa pessoal"/>
      <sheetName val="AUXILIAR DOAR"/>
      <sheetName val="PAS 31.10.2007"/>
      <sheetName val="estoque total dez_98"/>
      <sheetName val="Mensagem"/>
      <sheetName val="Moeda Estrangeira"/>
      <sheetName val="XREF"/>
      <sheetName val="Forecast"/>
      <sheetName val="#REF"/>
      <sheetName val="Sponsorship"/>
      <sheetName val="DMPL"/>
      <sheetName val="Abertura saldos"/>
      <sheetName val="Circularizacao"/>
      <sheetName val="Prov. 13.Salário - passivo"/>
      <sheetName val="Nota Relatório 31.12"/>
      <sheetName val="PAS depreciação"/>
      <sheetName val="Abertura de saldos"/>
      <sheetName val="Control Sheet"/>
      <sheetName val="Direitos Creditórios 31.12.07"/>
      <sheetName val="Lead"/>
      <sheetName val="Mapa Movimentação 30.06.07"/>
      <sheetName val="Mapa Movimentação 31.12.07"/>
      <sheetName val="Nota Explicativa "/>
      <sheetName val="Mov. IP"/>
      <sheetName val="Resumo"/>
      <sheetName val="Topaz"/>
      <sheetName val="Intercompany BP"/>
      <sheetName val="03"/>
      <sheetName val="Conciliação Custos - Guarani"/>
      <sheetName val="Teste de Realizaç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DRE"/>
      <sheetName val="DMPL"/>
      <sheetName val="DOAR"/>
      <sheetName val="movimentação"/>
      <sheetName val="XREF"/>
      <sheetName val="PAS Despesa pessoal"/>
      <sheetName val="AUXILIAR DOAR"/>
      <sheetName val="Moeda Estrangeira"/>
      <sheetName val="Mensag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Extrapolação"/>
      <sheetName val="PAS Vendas Guarani"/>
      <sheetName val="Pas Vendas Olimpia "/>
      <sheetName val="Funrural PIS Cofiins Olimpia"/>
      <sheetName val="PIS Cofins Guarani"/>
      <sheetName val="ICMS Guarani"/>
      <sheetName val="{PPC}Prov. Ajuste Preço-Jan "/>
      <sheetName val="{PPC}Prov. Ajuste Preço-Abr"/>
      <sheetName val="Parâmetro"/>
      <sheetName val="XREF"/>
      <sheetName val="Tickmarks"/>
      <sheetName val="DRE"/>
      <sheetName val="ICMS"/>
      <sheetName val="TCalc icms"/>
      <sheetName val="TCalc Receitas"/>
      <sheetName val="PAS Pis_Cofins_Funrural  Jul05"/>
      <sheetName val="TCalc Impostos"/>
      <sheetName val="PAS Pis_Cofins_Funrural"/>
      <sheetName val="cut"/>
      <sheetName val="PAS Vendas"/>
      <sheetName val="TEste 30.09.06 ICMS e IPI"/>
      <sheetName val="Teste de Detalhe de Receitas"/>
      <sheetName val="Cut-Off 3112"/>
      <sheetName val="Devoluções"/>
      <sheetName val="Cut-Off 3110"/>
      <sheetName val="Impostos 30.04"/>
      <sheetName val="Impostos 31.01"/>
      <sheetName val="BP"/>
      <sheetName val="Resumo (x) Contab. "/>
      <sheetName val="PAS Despesa pessoal"/>
      <sheetName val="Summary Page"/>
      <sheetName val="NE"/>
      <sheetName val="Receita de Vendas Mensal {ppc}"/>
      <sheetName val="PAS Receita e Impostos - Vendas"/>
      <sheetName val="Preços do Açúcar e Álcool "/>
      <sheetName val="Abertura por Empresa"/>
      <sheetName val="LTN"/>
      <sheetName val="3 - Cálculo Global de Seguros"/>
      <sheetName val="4 -Movimentação Imobilizado"/>
      <sheetName val="2 - Aplicação Financeira"/>
      <sheetName val="Debêntures Reperfilamento"/>
      <sheetName val="Impostos"/>
      <sheetName val="Parâmetro Guarani"/>
      <sheetName val="Parâmetro CESJ"/>
      <sheetName val="Parâmetro Andrade"/>
      <sheetName val="Mapa Movimentação"/>
      <sheetName val="Para Referência"/>
      <sheetName val="Teste Receita Financeira"/>
      <sheetName val="Seleção das notas Fiscais"/>
      <sheetName val="Cut Off"/>
      <sheetName val="Dados para as seleções"/>
      <sheetName val="Resumo BC"/>
      <sheetName val="Saldos Bancos"/>
      <sheetName val="Anexo &quot;H&quot;"/>
      <sheetName val="mov. PL"/>
      <sheetName val="Funrural"/>
      <sheetName val="Rev analitica vendas"/>
      <sheetName val="Amostra NF saída"/>
      <sheetName val="Cut-off"/>
      <sheetName val="Teste Global de Cut-Off"/>
      <sheetName val="Impostos 31.12"/>
      <sheetName val="Impostos 31.03"/>
      <sheetName val="Amostra NF saída AT"/>
      <sheetName val="Vendas - Projeção"/>
      <sheetName val="Suporte DOAR"/>
      <sheetName val="AUXILIAR DOAR"/>
      <sheetName val="Análise de Preço de Venda"/>
      <sheetName val="PAS Impostos"/>
      <sheetName val="STAR 1"/>
      <sheetName val="Base Star"/>
      <sheetName val="Critério Seleção"/>
      <sheetName val="Mapa de Resultado"/>
      <sheetName val="Deposito Judicial"/>
      <sheetName val="Teste de Receita"/>
      <sheetName val="Calculo Amostra"/>
      <sheetName val="CUTOFF "/>
      <sheetName val="Cálculo Amostra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eitas Vendas IP"/>
      <sheetName val="Deducoes venda IP"/>
      <sheetName val="Receitas Vendas Inpacel"/>
      <sheetName val="PAS Deduções venda Inpacel"/>
      <sheetName val="Lead"/>
      <sheetName val="Dez CNEC - Análise PDD"/>
      <sheetName val="Dez REAGO - Análise PDD"/>
      <sheetName val="BP"/>
      <sheetName val="DRE"/>
      <sheetName val="PAS Vendas"/>
      <sheetName val="Mapa Empréstimos Nacional"/>
      <sheetName val="SWAP Setembro 08"/>
      <sheetName val="Funrural PIS Cofiins Olimpia"/>
      <sheetName val="XREF"/>
      <sheetName val="Mapa do contas rec.-12"/>
      <sheetName val="Intercompany BP"/>
      <sheetName val="LTN"/>
      <sheetName val="Conciliação Custos"/>
      <sheetName val="Dividendos"/>
      <sheetName val="Resumo"/>
      <sheetName val="Mov. IP"/>
      <sheetName val="Abertura de saldos"/>
      <sheetName val="Teste IP-Mogi"/>
      <sheetName val="Teste LA"/>
      <sheetName val="Capitalização"/>
      <sheetName val="Impostos"/>
      <sheetName val="Deposito Judicial"/>
      <sheetName val="PAS Despesa pessoal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Abertura Saldos"/>
      <sheetName val="População STAR_IP"/>
      <sheetName val="Checklist"/>
      <sheetName val="STAR Receitas"/>
      <sheetName val="STAR Custos"/>
      <sheetName val="STAR Impostos sobre Vendas"/>
      <sheetName val="Cut-off"/>
      <sheetName val="PAS Vendas"/>
      <sheetName val="IPBrasil - Sales"/>
      <sheetName val="PAS Deducoes_1otrim"/>
      <sheetName val="Variações"/>
      <sheetName val="XREF"/>
      <sheetName val="Tickmarks"/>
      <sheetName val="Receitas Vendas Inpacel"/>
      <sheetName val="Deducoes venda IP"/>
      <sheetName val="PAS Deduções venda Inpacel"/>
      <sheetName val="BP"/>
      <sheetName val="Circularização Aplicações"/>
      <sheetName val="Mapa"/>
      <sheetName val="Prov. Férias"/>
      <sheetName val="Mapa Mov. Empréstimos {ppc}"/>
      <sheetName val="DRE"/>
      <sheetName val="Resultado Setembro"/>
      <sheetName val="Circularização Emprestimos"/>
      <sheetName val="PAS Despesa pess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Abertura de Saldos"/>
      <sheetName val="PAS Vendas"/>
      <sheetName val="PAS Deducoes de Vendas"/>
      <sheetName val="XREF"/>
      <sheetName val="Variacoes"/>
      <sheetName val="Tickmarks"/>
      <sheetName val="Capitalização"/>
      <sheetName val="STAR Receitas"/>
      <sheetName val="Receitas Vendas Inpacel"/>
      <sheetName val="Deducoes venda IP"/>
      <sheetName val="PAS Deduções venda Inpacel"/>
      <sheetName val="BP"/>
      <sheetName val="Anexo IV.2004"/>
      <sheetName val="2002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Report - 31102003"/>
      <sheetName val="Circularização Emprestimos"/>
      <sheetName val="XREF"/>
      <sheetName val="Tickmarks"/>
      <sheetName val="PAS Vendas"/>
      <sheetName val="Reconciliações Setembro"/>
      <sheetName val="Impostos"/>
      <sheetName val="Funrural"/>
      <sheetName val="DRE"/>
      <sheetName val="FGTS"/>
      <sheetName val="PAS Deprec."/>
      <sheetName val="População Res."/>
      <sheetName val="Circul. Fornecedores"/>
      <sheetName val="BP"/>
      <sheetName val="Abertura Saldos"/>
      <sheetName val="Vendas"/>
      <sheetName val="Base Star"/>
      <sheetName val="Ajustes e Reclassificações"/>
      <sheetName val="Receitas Vendas Inpacel"/>
      <sheetName val="Deducoes venda IP"/>
      <sheetName val="PAS Deduções venda Inpacel"/>
      <sheetName val="Anexo 5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Relatório"/>
      <sheetName val="Circularização"/>
      <sheetName val="Mapa"/>
      <sheetName val="Outorga"/>
      <sheetName val="Mútuo {ppc}"/>
      <sheetName val="BB {ppc}"/>
      <sheetName val="BNDES {ppc}"/>
      <sheetName val="CEF {ppc}"/>
      <sheetName val="FIBRA{PPC}"/>
      <sheetName val="Variável"/>
      <sheetName val="Fixo"/>
      <sheetName val="XREF"/>
      <sheetName val="Tickmarks"/>
      <sheetName val="Mútuo _ppc_"/>
      <sheetName val="Anexo 15 - Moeda Estrangeira"/>
      <sheetName val="Anexo 15 - Swap"/>
      <sheetName val="Circularização Emprestimos"/>
      <sheetName val="PAS Vendas"/>
      <sheetName val="Receitas Vendas Inpacel"/>
      <sheetName val="Deducoes venda IP"/>
      <sheetName val="PAS Deduções venda Inpacel"/>
      <sheetName val="FGTS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o 1"/>
      <sheetName val="Anexo 2"/>
      <sheetName val="Anexo 3 "/>
      <sheetName val="Anexo 4"/>
      <sheetName val="Anexo 5"/>
      <sheetName val="Anexo  6"/>
      <sheetName val="Anexo 7"/>
      <sheetName val="Anexo 10"/>
      <sheetName val="Anexo 11"/>
      <sheetName val="Anexo 12"/>
      <sheetName val="Anexo13"/>
      <sheetName val="Anexo 14"/>
      <sheetName val="Anexo 15 - Emp. Nacionais"/>
      <sheetName val="Anexo 15 - Swap"/>
      <sheetName val="Anexo 15 - Moeda Estrangeira"/>
      <sheetName val="Anexo 15 - Finame"/>
      <sheetName val="Anexo 16"/>
      <sheetName val="Anexo 17"/>
      <sheetName val="Anexo 18"/>
      <sheetName val="Anexo 19"/>
      <sheetName val="Anexo 20"/>
      <sheetName val="Anexo 21"/>
      <sheetName val="Anexo 22"/>
      <sheetName val="Anexo 23"/>
      <sheetName val="Anexo 24"/>
      <sheetName val="Anexo 9"/>
      <sheetName val="Anexo 8"/>
      <sheetName val="Anexo 15"/>
      <sheetName val="Anexo 15 _ Moeda Estrangeira"/>
      <sheetName val="consolidado-cap_10-2007"/>
      <sheetName val="Mútuo {ppc}"/>
      <sheetName val="XREF"/>
      <sheetName val="Circularização Emprestimos"/>
      <sheetName val="PAS Vendas"/>
      <sheetName val="31-12-2008"/>
      <sheetName val="Anexo 6"/>
      <sheetName val="Tab"/>
      <sheetName val="Emprestimos 102003 {ppc}"/>
      <sheetName val="Dados St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DRE"/>
      <sheetName val="DMPL"/>
      <sheetName val="DOAR"/>
      <sheetName val="movimentação Doar"/>
      <sheetName val="movimentação"/>
      <sheetName val="XREF"/>
      <sheetName val="Anexo 15 - Moeda Estrangeira"/>
      <sheetName val="Anexo 15 - Swap"/>
      <sheetName val="Receitas Vendas Inpacel"/>
      <sheetName val="Deducoes venda IP"/>
      <sheetName val="PAS Deduções venda Inpacel"/>
      <sheetName val="Mútuo {ppc}"/>
      <sheetName val="Moeda Estrangeira"/>
      <sheetName val="estoque total dez_98"/>
      <sheetName val="Circularização Emprestimos"/>
      <sheetName val="Emprestimos 102003 {ppc}"/>
      <sheetName val="Repor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forms"/>
      <sheetName val="Qtr-forms "/>
      <sheetName val="M - 22"/>
      <sheetName val="Form M-30"/>
      <sheetName val="Fixed Assets"/>
      <sheetName val="Parametro - VC"/>
      <sheetName val="Emprestimos 102003 {ppc}"/>
      <sheetName val="XREF"/>
      <sheetName val="Report"/>
      <sheetName val="Forecast"/>
      <sheetName val="MAPA"/>
      <sheetName val="Excess Calc"/>
      <sheetName val="LX_Prov Férias e 13º Salário"/>
      <sheetName val="Links"/>
      <sheetName val="Lead"/>
      <sheetName val="Rep"/>
      <sheetName val="Dados"/>
      <sheetName val="Anexo 15 - Moeda Estrangeira"/>
      <sheetName val="Anexo 15 - Swap"/>
      <sheetName val="Quartely Forms"/>
      <sheetName val="Base materialidade"/>
      <sheetName val="Mútuo {ppc}"/>
      <sheetName val="Circularização Emprestimos"/>
      <sheetName val="PAS Ven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EMPR 1º  2º 3º 4º trim. {ppc}"/>
      <sheetName val="Calculos - DTT"/>
      <sheetName val="Parametro - Juros e VM"/>
      <sheetName val="Parametro - VC"/>
      <sheetName val="Threshold Calc"/>
      <sheetName val="XREF"/>
      <sheetName val="Tickmarks"/>
      <sheetName val="MovimentEmprést. 31102003 {ppc}"/>
      <sheetName val="Escalonamento BID"/>
      <sheetName val="Emprestimos 122003 {ppc}"/>
      <sheetName val="Fin 102003 {ppc}"/>
      <sheetName val="Emprestimos 102003 {ppc}"/>
      <sheetName val="Escalonamento Divida"/>
      <sheetName val="Anexo 15 - Moeda Estrangeira"/>
      <sheetName val="Anexo 15 - Swap"/>
      <sheetName val="BP"/>
      <sheetName val="Canbrás -Video"/>
      <sheetName val="Teste Receita_Horizon"/>
      <sheetName val="Lead"/>
      <sheetName val="Mútuos não realizáveis"/>
      <sheetName val="Receitas Vendas Inpacel"/>
      <sheetName val="Deducoes venda IP"/>
      <sheetName val="PAS Deduções venda Inpacel"/>
      <sheetName val="Mútuo {ppc}"/>
      <sheetName val="Circularização Emprestim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vimentação Anual (2)"/>
      <sheetName val="#REF"/>
      <sheetName val="XREF"/>
      <sheetName val="BP"/>
      <sheetName val="Circul. e concil.bcos"/>
      <sheetName val="PAS Despesa pessoal"/>
      <sheetName val="Movimentação Imobilizado"/>
      <sheetName val="Emprestimos 102003 {ppc}"/>
      <sheetName val="Repor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PAS Fopag"/>
      <sheetName val="Detalhes - salários IP Mogi Gua"/>
      <sheetName val="Detalhes Férias e 13o IP"/>
      <sheetName val="XREF"/>
      <sheetName val="Tickmarks"/>
      <sheetName val="Folha Pagto"/>
      <sheetName val="Cálculo Global - Férias e 13o. "/>
      <sheetName val="DRE"/>
      <sheetName val="BP"/>
      <sheetName val="Investimento"/>
      <sheetName val="Emprestimos 102003 {ppc}"/>
      <sheetName val="Report"/>
      <sheetName val="Anexo 15 - Moeda Estrangeira"/>
      <sheetName val="Anexo 15 - Sw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VP - HP 12C 31.12"/>
      <sheetName val="VP - 31.12"/>
      <sheetName val="Outorga Fixa"/>
      <sheetName val="XREF"/>
      <sheetName val="Tickmarks"/>
      <sheetName val="Links"/>
      <sheetName val="NE e Mov Outorga"/>
      <sheetName val="VP - HP 12C (2)"/>
      <sheetName val="Report - 30.06.2005"/>
      <sheetName val="VP - 30.06.2005"/>
      <sheetName val="Outorga Fixa 30.06.2005"/>
      <sheetName val="VP - HP 12C 30.11"/>
      <sheetName val="VP - 30.11"/>
      <sheetName val="NE Credores pela Concessão"/>
      <sheetName val="Outorga Fixa_31.12"/>
      <sheetName val="autovias 31.12.06"/>
      <sheetName val="VP - 31.12_30.06"/>
      <sheetName val="Parâmetro"/>
      <sheetName val="VP - HP 12C 31.12_30.06"/>
      <sheetName val="Outorga Fixa_30.06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BP"/>
      <sheetName val="DRE"/>
      <sheetName val="DMPL"/>
      <sheetName val="DOAR"/>
      <sheetName val="AUXILIAR DOAR"/>
      <sheetName val="Tickmarks"/>
      <sheetName val="BP 311205"/>
      <sheetName val="DRE 311205"/>
      <sheetName val="DMPL 311205"/>
      <sheetName val="DOAR 311205"/>
      <sheetName val="BP 300906"/>
      <sheetName val="DRE 300906"/>
      <sheetName val="XREF"/>
      <sheetName val="P3 - Fopag"/>
      <sheetName val="Garantias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Moeda Estrangeira"/>
      <sheetName val="Swap"/>
      <sheetName val="Capital Giro"/>
      <sheetName val="Resumo Créd. Rot. "/>
      <sheetName val="Bco Brasil"/>
      <sheetName val="Sumitomo"/>
      <sheetName val="CCF"/>
      <sheetName val="Sudameris"/>
      <sheetName val="Juros"/>
      <sheetName val="XREF"/>
      <sheetName val="Tickmarks"/>
      <sheetName val="DRE"/>
      <sheetName val="BP"/>
      <sheetName val="População Res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 GERAL"/>
      <sheetName val="SWAP-GARANTIA-30.11"/>
      <sheetName val="SWAP-SEM GARANTIA-30.11"/>
      <sheetName val="Feriados-ANDIMA"/>
      <sheetName val="XREF"/>
      <sheetName val="Tickmarks"/>
      <sheetName val="ENTRADA"/>
      <sheetName val="Para Referência"/>
      <sheetName val="DRE"/>
      <sheetName val="BP"/>
      <sheetName val="Garantia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Outorga 2005"/>
      <sheetName val="Outorga Fixa e Variável"/>
      <sheetName val="VP - HP 12C"/>
      <sheetName val="VP - 31.12.2004"/>
      <sheetName val="XREF"/>
      <sheetName val="Tickmarks"/>
      <sheetName val="Nota Explicativa"/>
      <sheetName val="Outorga Fixa"/>
      <sheetName val="Vr. Presente Outorga"/>
      <sheetName val="Mov. LP"/>
      <sheetName val="DRE"/>
      <sheetName val="B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Receitas Pedágio - Março"/>
      <sheetName val="Receitas Pedágio - Junho"/>
      <sheetName val="PIS, Cofins e Out Variav. 30.06"/>
      <sheetName val="Contabilizacao"/>
      <sheetName val="XREF"/>
      <sheetName val="Tickmarks"/>
      <sheetName val="Resu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o R$"/>
      <sheetName val="Balanco R$2"/>
      <sheetName val="Balnco US$"/>
      <sheetName val="L&amp;P R$"/>
      <sheetName val="L&amp;P R$2"/>
      <sheetName val="L&amp;P US$"/>
      <sheetName val="XREF"/>
      <sheetName val="Tickmarks"/>
      <sheetName val="Fixed Assets"/>
      <sheetName val="Teste Receita Financeira"/>
      <sheetName val="Garantias"/>
      <sheetName val="Anexo 9"/>
      <sheetName val="Lead"/>
      <sheetName val="Report"/>
      <sheetName val="P3 - Fopag"/>
      <sheetName val="Cap.de juros"/>
      <sheetName val="DRE"/>
      <sheetName val="População Res."/>
      <sheetName val="cobertura seguros"/>
      <sheetName val="Revisao analitica PA"/>
      <sheetName val="Custeio p3"/>
      <sheetName val="Conciliação Bancária 31.10.03"/>
      <sheetName val="PIS, Cofins e Out Variav. 30.09"/>
      <sheetName val="PIS, Cofins e Out Variav. 31.03"/>
      <sheetName val="B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guros"/>
      <sheetName val="Receitas Pedágio - Set.07"/>
      <sheetName val="PIS, Cofins e Out Variav. 31.03"/>
      <sheetName val="Sheet1"/>
      <sheetName val="Tickmarks"/>
      <sheetName val="XREF"/>
      <sheetName val="BANCO"/>
      <sheetName val="CUSTO CONSOLID"/>
      <sheetName val="CUSTO MONETARIO_CONSOLID"/>
      <sheetName val="Bco1"/>
      <sheetName val="CUSTO UNIT TRANS_CD RJ"/>
      <sheetName val="CUSTO UNIT TRANS_CD SP"/>
      <sheetName val="CUSTO UNIT PORTO"/>
      <sheetName val="CUSTO UNIT UAG"/>
      <sheetName val="CUSTO UNIT UCAO"/>
      <sheetName val="CUSTO UNIT TRANS_CD BH"/>
      <sheetName val="CRITERIOS"/>
      <sheetName val="CUSTO UNIT CD BH"/>
      <sheetName val="CUSTO UNIT CD RJ"/>
      <sheetName val="CUSTO UNIT CD SP"/>
      <sheetName val="PAES INSS"/>
      <sheetName val="D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PAS Receitas de Pedágio"/>
      <sheetName val="Receitas Acessórias"/>
      <sheetName val="Impostos"/>
      <sheetName val="Cálculo Parâmetro"/>
      <sheetName val="XREF"/>
      <sheetName val="Tickmarks"/>
      <sheetName val="PIS, Cofins e Out Variav. 31.03"/>
      <sheetName val="Comissões"/>
      <sheetName val="PAES Tributos Federais"/>
      <sheetName val="Fluxo de Caixa CF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Nota Explicativa"/>
      <sheetName val="Outorga Fixa"/>
      <sheetName val="Vr. Presente Outorga"/>
      <sheetName val="Mov. LP"/>
      <sheetName val="XREF"/>
      <sheetName val="Tickmarks"/>
      <sheetName val="Outorga 30.09"/>
      <sheetName val="VP - HP 12C 30.09"/>
      <sheetName val="VP - 30.09"/>
      <sheetName val="NE"/>
      <sheetName val="Circularização"/>
      <sheetName val="Outorga Fixa 30.06.09"/>
      <sheetName val="Cálculo HP 12c"/>
      <sheetName val="VP - 30.06.08"/>
      <sheetName val="Outorga Fixa 31.05.09"/>
      <sheetName val="Tela IGPM"/>
      <sheetName val="Impostos"/>
      <sheetName val="Tarifas"/>
      <sheetName val="Outorga Fixa e Variavel "/>
      <sheetName val="AVP Vianorte 30.11.09"/>
      <sheetName val="Tela IGPM 30.11.09"/>
      <sheetName val="Parâmetro"/>
      <sheetName val="PIS, Cofins e Out Variav. 31.03"/>
      <sheetName val="Outorga Fixa e Variavel  30.11"/>
      <sheetName val="Outorga Fixa e Variavel  31.12"/>
      <sheetName val="Tela IGPM 31.12.2009"/>
      <sheetName val="Sheet1"/>
      <sheetName val="Tela IGPM 30.11.09 (2)"/>
      <sheetName val="Outorga Fixa e Variavel 30.09"/>
      <sheetName val="AVP Outorga 30.09.10"/>
      <sheetName val="#REF"/>
      <sheetName val="Outorga 31.03"/>
      <sheetName val="AVP Outorga 31.03"/>
      <sheetName val="Outorga 12.2011"/>
      <sheetName val="AVP Outorga 12.2011"/>
      <sheetName val="Pagamento Outorga 12.2011"/>
      <sheetName val="Outorga 30.09.11"/>
      <sheetName val="AVP Outorga 30-09-11"/>
      <sheetName val="Outorga 30.06.11"/>
      <sheetName val="AVP Outorga 30.06"/>
      <sheetName val="Outorga  2011 {PPC}"/>
      <sheetName val="Outorga 31.12.11"/>
      <sheetName val="AVP Outorga 31.12.11"/>
      <sheetName val="Pagamento Outorga 12-2011"/>
      <sheetName val="Pagamento Outorga 09-20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/>
      <sheetData sheetId="34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DR"/>
      <sheetName val="DM"/>
      <sheetName val="EMPRESTIMOS"/>
      <sheetName val="DOAR"/>
      <sheetName val="PARTES"/>
      <sheetName val="IMOBILIZADO"/>
      <sheetName val="Movimentação Imobilizado"/>
      <sheetName val="MAPAIMOB"/>
      <sheetName val="MAPADIF"/>
      <sheetName val="MOV. LONGO PRAZO"/>
      <sheetName val="FLUXO CAIXA IND."/>
      <sheetName val="FLUXO CAIXA IND. (2)"/>
      <sheetName val="Lead"/>
      <sheetName val="Links"/>
      <sheetName val="Cálculo Parâmetro"/>
      <sheetName val="XREF"/>
      <sheetName val="Customize Your Invoice"/>
      <sheetName val="suporte"/>
      <sheetName val="1)gerenciador"/>
      <sheetName val="Plano de Centro de Custo"/>
      <sheetName val="Impostos"/>
      <sheetName val="Geral"/>
      <sheetName val="Income Statement"/>
      <sheetName val="Balance Sheet"/>
      <sheetName val="211010101"/>
      <sheetName val="DADOS"/>
      <sheetName val="PIS, Cofins e Out Variav. 31.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Variação Final"/>
      <sheetName val="Pas Vendas "/>
      <sheetName val="PIS-COFINS"/>
      <sheetName val="Funrural"/>
      <sheetName val="XREF"/>
      <sheetName val="Tickmarks"/>
      <sheetName val="Receitas Vendas Inpacel"/>
      <sheetName val="Deducoes venda IP"/>
      <sheetName val="PAS Deduções venda Inpacel"/>
      <sheetName val="Circularização Emprestimos"/>
      <sheetName val="PIS, Cofins e Out Variav. 31.03"/>
      <sheetName val="Impostos"/>
      <sheetName val="2002"/>
      <sheetName val="Circul. Fornecedores"/>
      <sheetName val="Desp Salários"/>
      <sheetName val="Mapa Guarani"/>
      <sheetName val="Contingências"/>
      <sheetName val="Movimentação Doar"/>
      <sheetName val="Cálculo Global "/>
      <sheetName val="c008"/>
      <sheetName val="Teste de Contr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Footnote"/>
      <sheetName val="Base STAR"/>
      <sheetName val="Análise"/>
      <sheetName val="STAR Inpacel"/>
      <sheetName val="STAR IAF"/>
      <sheetName val="Checklist"/>
      <sheetName val="Receita Serraria"/>
      <sheetName val="Principais clientes"/>
      <sheetName val="Resumo teste de Cutoff"/>
      <sheetName val="Cut-off"/>
      <sheetName val="Deduções"/>
      <sheetName val="Devoluções"/>
      <sheetName val="Eliminações"/>
      <sheetName val="Parâmetro"/>
      <sheetName val="XREF"/>
      <sheetName val="Tickmarks"/>
      <sheetName val="STAR receita"/>
      <sheetName val="PAS Vendas 2003 e 2004 (LX)"/>
      <sheetName val="Deducoes de Vendas"/>
      <sheetName val="Faturados e não embarcados"/>
      <sheetName val="Variacoes"/>
      <sheetName val="STAR Serraria"/>
      <sheetName val="Sheet1"/>
      <sheetName val="Sheet2"/>
      <sheetName val="Inpacel"/>
      <sheetName val="Impostos"/>
      <sheetName val="Revisao analitica PA"/>
      <sheetName val="Funrural"/>
      <sheetName val="Cálculo Global - Salários"/>
      <sheetName val="Vendas"/>
      <sheetName val="PAS Despesa pessoal"/>
      <sheetName val="PAS Vendas"/>
      <sheetName val="Receitas Vendas Inpacel"/>
      <sheetName val="PIS, Cofins e Out Variav. 31.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Mapa movimentação"/>
      <sheetName val="rz01a10mpme"/>
      <sheetName val="rz01a10pa"/>
      <sheetName val="Seleções Efetuadas"/>
      <sheetName val="Teste de Valorização"/>
      <sheetName val="Realiz. PA e PR"/>
      <sheetName val="LOg's"/>
      <sheetName val="Custeio PA e PR"/>
      <sheetName val="Obsoletos"/>
      <sheetName val="Estoque outubro"/>
      <sheetName val="XREF"/>
      <sheetName val="Tickmarks"/>
      <sheetName val="selembalagens"/>
      <sheetName val="Logembal"/>
      <sheetName val="selmp"/>
      <sheetName val="Log"/>
      <sheetName val="selpa"/>
      <sheetName val="Log pa"/>
      <sheetName val="selrevenda"/>
      <sheetName val="Logrevenda"/>
      <sheetName val="selrotulos"/>
      <sheetName val="Logrotulos"/>
      <sheetName val="Anexo 7"/>
      <sheetName val="Inventár. 31.12 {PPC}"/>
      <sheetName val="Mapa Mov. {PPC}"/>
      <sheetName val="CM. Out x Dez"/>
      <sheetName val="MP"/>
      <sheetName val="Realização PA"/>
      <sheetName val="Revenda"/>
      <sheetName val="Custeio PA"/>
      <sheetName val="MO e GGF"/>
      <sheetName val="Materiais 3o {PPC}"/>
      <sheetName val="Mater. Diversos"/>
      <sheetName val="Import. Andamento"/>
      <sheetName val="Pos. Final PA {PPC}"/>
      <sheetName val="Pos. Final Rev. {PPC}"/>
      <sheetName val="Pos. Final MP {PPC}"/>
      <sheetName val="Pos. Final Emb. {PPC}"/>
      <sheetName val="Pos. Final Filiais {PPC}"/>
      <sheetName val="Log seleção Rev."/>
      <sheetName val="Log seleção MP"/>
      <sheetName val="Log seleção Filiais"/>
      <sheetName val="Log seleção PA"/>
      <sheetName val="controle de circularização"/>
      <sheetName val="MP e Em {PPC}"/>
      <sheetName val="PA e PR {PPC}"/>
      <sheetName val="custo out x dez"/>
      <sheetName val="Valoriz. MP "/>
      <sheetName val="Valor. Revenda"/>
      <sheetName val="LOG seleção"/>
      <sheetName val="Mapa"/>
      <sheetName val="Valorização MP"/>
      <sheetName val="Realização PA e PR"/>
      <sheetName val="Log Sel.MP-Emb.-Rev."/>
      <sheetName val="Log Sel.PA e Revenda"/>
      <sheetName val="rz01a09pa (2)"/>
      <sheetName val="Sheet1"/>
      <sheetName val="Valorização"/>
      <sheetName val="Estoque poder 3'os"/>
      <sheetName val="Invetário 05.01.2004"/>
      <sheetName val="Cut Off NF"/>
      <sheetName val="Obsoletos 31.10.03"/>
      <sheetName val="Estoque Dez {ppc}"/>
      <sheetName val="Estoque Dez"/>
      <sheetName val="Abertura Relatório"/>
      <sheetName val="Mapa Movim."/>
      <sheetName val="Teste Contagem"/>
      <sheetName val="Composição Estoques 31.12.2004"/>
      <sheetName val="Obsoletos 31.10.04"/>
      <sheetName val="#REF"/>
      <sheetName val="NE"/>
      <sheetName val="Mapa_Mov_Estoques_Set07{ppc}"/>
      <sheetName val="Teste_Valorização_Set07"/>
      <sheetName val="Teste_Realização_Set07"/>
      <sheetName val="Custeio_Set07"/>
      <sheetName val="Confronto_CPV07"/>
      <sheetName val="Custo_Produção_Set07"/>
      <sheetName val="RA Final"/>
      <sheetName val="Cálculo Parâmetro"/>
      <sheetName val="Níveis Parâmetro"/>
      <sheetName val="Estoques Obsoletos"/>
      <sheetName val="Pontos Identificados"/>
      <sheetName val="Estoquepoder3os"/>
      <sheetName val="Comp_Anal_Estoques_Set07{ppc}"/>
      <sheetName val="Mapa Mov 31.12"/>
      <sheetName val="MapaMovimentação30.11.05 {ppc}"/>
      <sheetName val="Estoques em Poder 3o"/>
      <sheetName val="Teste de Realização"/>
      <sheetName val="PosiçãoAnalítica"/>
      <sheetName val="Obsoletos 30.11.2005 "/>
      <sheetName val="Itens Selecionados Estoques"/>
      <sheetName val="MapaMovimentação30.011.05 {ppc}"/>
      <sheetName val="MapaMovimentação"/>
      <sheetName val="Demais_Estoques"/>
      <sheetName val="Cobertura de seguros"/>
      <sheetName val="PAS Vendas"/>
      <sheetName val="Folha Pagto"/>
      <sheetName val="Conciliações 30.11"/>
      <sheetName val="Anexo 15 - Moeda Estrangeira"/>
      <sheetName val="Anexo 15 - Swap"/>
      <sheetName val="Anexo 6"/>
      <sheetName val="População Res."/>
      <sheetName val="PAS Custo-despesa e Provisão"/>
      <sheetName val="Resumo (x) Contab. "/>
      <sheetName val="Passivo Omisso"/>
      <sheetName val="Referência-Relatório-Resultado"/>
      <sheetName val="Para Refer. - Rev. Analíti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 refreshError="1"/>
      <sheetData sheetId="56" refreshError="1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Controle de Circularizações"/>
      <sheetName val="Reconciliações Julho"/>
      <sheetName val="Reconciliações Setembro"/>
      <sheetName val="Tickmarks"/>
      <sheetName val="ReconciliaçõesSetembro"/>
      <sheetName val="Circularização Emprestimos"/>
      <sheetName val="XREF"/>
      <sheetName val="Mapa Imobilizado"/>
      <sheetName val="Funrural"/>
      <sheetName val="Report"/>
      <sheetName val="Resumo (x) Contab.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ILIAR DOAR (2)"/>
      <sheetName val="DOAR (2)"/>
      <sheetName val="Lead"/>
      <sheetName val="Links"/>
      <sheetName val="BALANÇO"/>
      <sheetName val="DRE"/>
      <sheetName val="DMPL"/>
      <sheetName val="DOAR"/>
      <sheetName val="AUXILIAR DOAR"/>
      <sheetName val="XREF"/>
      <sheetName val="Tickmarks"/>
      <sheetName val="Reconciliações Setembro"/>
      <sheetName val="BP"/>
      <sheetName val="Mapa de Resultado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Abertura 2005"/>
      <sheetName val="BALANÇO"/>
      <sheetName val="DRE"/>
      <sheetName val="DMPL"/>
      <sheetName val="DOAR"/>
      <sheetName val="AUXILIAR DOAR"/>
      <sheetName val="XREF"/>
      <sheetName val="Tickmarks"/>
      <sheetName val="Reconciliações Setembro"/>
      <sheetName val="B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Revisão Analítica"/>
      <sheetName val="Resultado Ações"/>
      <sheetName val="Movim.Ações"/>
      <sheetName val="Cálculo global de tx.adm."/>
      <sheetName val="XREF"/>
      <sheetName val="Tickmarks"/>
      <sheetName val="ABRIL-01"/>
      <sheetName val="MAIO-01"/>
      <sheetName val="JUNHO-01"/>
      <sheetName val="JULHO-01"/>
      <sheetName val="AGOSTO-01"/>
      <sheetName val="Movimentação 09"/>
      <sheetName val="PAP Balanço"/>
      <sheetName val="CDI"/>
      <sheetName val="Relatórios-REF"/>
      <sheetName val="BALANÇO"/>
      <sheetName val="DETAILS"/>
      <sheetName val="Worksheet in 8110 RESULTADO- Fd"/>
      <sheetName val="RES CONS"/>
      <sheetName val="Papel Mestre"/>
      <sheetName val="Reconciliações Setembro"/>
      <sheetName val="Movimentação Imobiliz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BALANÇO"/>
      <sheetName val="DRE"/>
      <sheetName val="Revbal"/>
      <sheetName val="RevDRE"/>
      <sheetName val="Sheet1"/>
      <sheetName val="Tickmarks"/>
      <sheetName val="Links"/>
      <sheetName val="BALANÇO AJUSTADO"/>
      <sheetName val="Ajustes"/>
      <sheetName val="XREF"/>
      <sheetName val="BC"/>
      <sheetName val="PAS Despesa pessoal"/>
      <sheetName val="BP"/>
      <sheetName val="Suportes"/>
      <sheetName val="Analises"/>
      <sheetName val="DMPL"/>
      <sheetName val="DFC"/>
      <sheetName val="Mapa fluxo"/>
      <sheetName val="Suporte"/>
      <sheetName val="D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Circularização"/>
      <sheetName val="Movimentação"/>
      <sheetName val="Cálculo Mútuo"/>
      <sheetName val="XREF"/>
      <sheetName val="Tickmarks"/>
      <sheetName val="Movimentação Consolidada"/>
      <sheetName val="BNDES A"/>
      <sheetName val="BNDES B"/>
      <sheetName val="BNDES C"/>
      <sheetName val="CR. LYONNAIS BUYER 1 AO 07  "/>
      <sheetName val="CR. LYONNAIS BUYER 8 AO 11"/>
      <sheetName val="CR. LYONNAIS BUYER 01 AO 02  "/>
      <sheetName val="IFC TRANCHE A 1 a 7 "/>
      <sheetName val="IFC TRANCHE B 1 a 7.1 "/>
      <sheetName val="DRE"/>
      <sheetName val="Mutação Imobilizado - PPC"/>
      <sheetName val="PAS Despesa pessoal"/>
      <sheetName val="Deduções"/>
      <sheetName val="DM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BALANÇO"/>
      <sheetName val="DRE"/>
      <sheetName val="DMPL"/>
      <sheetName val="Ajustes"/>
      <sheetName val="Tickmarks"/>
      <sheetName val="XREF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Balanço REAL"/>
      <sheetName val="FLUXO REAL"/>
      <sheetName val="FLUXO PREVISÃO"/>
      <sheetName val="FLUXO ORÇ. ORIG."/>
      <sheetName val="capa"/>
      <sheetName val="indice"/>
      <sheetName val="BP"/>
      <sheetName val="Abertura"/>
      <sheetName val="DRE REAL- Custo Desp"/>
      <sheetName val="DRE - REAL"/>
      <sheetName val="DRE real 2007"/>
      <sheetName val="DRE ORÇ. ORIG."/>
      <sheetName val="DRE ORÇ. REVIS"/>
      <sheetName val="DRE - Orç. Orig. x Real"/>
      <sheetName val="DRE ORÇ. ORIG. X Atual Real"/>
      <sheetName val="FLUXO PREVISÃO. X Atual Real"/>
      <sheetName val="FLUXO - Previsão x Real"/>
      <sheetName val="FXCX_real"/>
      <sheetName val="Fontes financ. banc."/>
      <sheetName val="Fontes financ. mútuos"/>
      <sheetName val="Fianças"/>
      <sheetName val="Mov. Pessoal"/>
      <sheetName val="Adm Pessoal"/>
      <sheetName val="DRE"/>
      <sheetName val="XREF"/>
      <sheetName val="População Res."/>
      <sheetName val="Mensagem"/>
      <sheetName val="BALANÇO"/>
      <sheetName val="L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Circularização"/>
      <sheetName val="Movimentação SWAP"/>
      <sheetName val="XREF"/>
      <sheetName val="Tickmarks"/>
      <sheetName val="Circularização 30.09.05"/>
      <sheetName val="Mapa Movim.31.12.05"/>
      <sheetName val="Parcela Protegida"/>
      <sheetName val="indices {ppc}"/>
      <sheetName val="PPC"/>
      <sheetName val="Mapa Movim.30.09.05"/>
      <sheetName val="Apl.Financ."/>
      <sheetName val="Seguros 2001-2002 {ppc}"/>
      <sheetName val="Calculo global Depr."/>
      <sheetName val="Abertura de Contas"/>
      <sheetName val="DRE"/>
      <sheetName val="Conciliação Custos - Guaran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Navigation"/>
      <sheetName val="IS - Rptd"/>
      <sheetName val="IS"/>
      <sheetName val="BS"/>
      <sheetName val="CF"/>
      <sheetName val="Capex&amp;PPE"/>
      <sheetName val="Domestic Wireline"/>
      <sheetName val="AccLines"/>
      <sheetName val="Old_AccLines"/>
      <sheetName val="LiveWire"/>
      <sheetName val="Wireless"/>
      <sheetName val="Directories"/>
      <sheetName val="Int'l"/>
      <sheetName val="SOP"/>
      <sheetName val="DCF"/>
      <sheetName val="EVA"/>
      <sheetName val="Disclaimer"/>
      <sheetName val="OLD vs. NEW"/>
      <sheetName val="Pension results"/>
      <sheetName val="VZ_EVA "/>
      <sheetName val="LD"/>
      <sheetName val="Line Summary"/>
      <sheetName val="Wireless CROCE"/>
      <sheetName val="UNE-P ELEMENTS"/>
      <sheetName val="Preview Comp"/>
      <sheetName val="Act vs. Est"/>
      <sheetName val="VZ-VOD"/>
      <sheetName val="Line NPV"/>
      <sheetName val="Wireless NPV"/>
      <sheetName val="ROCE"/>
      <sheetName val="Divs &amp; repurch"/>
      <sheetName val="Liquidity &amp; C.P."/>
      <sheetName val="Piranha"/>
      <sheetName val="Prime Factor List"/>
      <sheetName val="Employees"/>
      <sheetName val="Act vs. Est (2)"/>
      <sheetName val="PP&amp;E"/>
      <sheetName val="InfoSrvs"/>
      <sheetName val="VZ_EVA new"/>
      <sheetName val="CommGrp"/>
      <sheetName val="Act vs. Est."/>
      <sheetName val="Liquidity"/>
      <sheetName val=" LD2"/>
      <sheetName val="Model Navigation"/>
      <sheetName val="IS-new"/>
      <sheetName val="Enterprise"/>
      <sheetName val="Data"/>
      <sheetName val="sme"/>
      <sheetName val="Consumer"/>
      <sheetName val="Summary"/>
      <sheetName val="SA &amp; DIR"/>
      <sheetName val="metrics"/>
      <sheetName val="IS-old"/>
      <sheetName val="Dom Tel"/>
      <sheetName val="Intl"/>
      <sheetName val="Information"/>
      <sheetName val="Ind Data"/>
      <sheetName val="International ownership"/>
      <sheetName val="weekly"/>
      <sheetName val="Price Communication"/>
      <sheetName val="IS - reported"/>
      <sheetName val="Domestic Telco"/>
      <sheetName val="Implied Sop"/>
      <sheetName val="Info Svcs"/>
      <sheetName val="stats"/>
      <sheetName val="Income Statement"/>
      <sheetName val="Communications Group"/>
      <sheetName val="Cash Flow"/>
      <sheetName val="Information Svcs"/>
      <sheetName val="International"/>
      <sheetName val="Balance Sheet"/>
      <sheetName val="VZ-VOD Scenario Analysis"/>
      <sheetName val="Sum of the parts"/>
      <sheetName val="CAPEX &amp; PP&amp;E Stats"/>
      <sheetName val="Line NPV Analysis &amp; WACC"/>
      <sheetName val="Wireless Sub NPV Analysis "/>
      <sheetName val=" LD Statistics"/>
      <sheetName val="History of Divs &amp; Repurchases"/>
      <sheetName val="Liquidity &amp; C.P. Borrowings"/>
      <sheetName val="Quantum"/>
      <sheetName val="Financials"/>
      <sheetName val="GQ"/>
      <sheetName val="VZ"/>
      <sheetName val="PiP"/>
      <sheetName val="VZ-MCI"/>
      <sheetName val="International Properties"/>
      <sheetName val="W-line IM feed"/>
      <sheetName val="Guidance"/>
      <sheetName val="Wireline"/>
      <sheetName val="EPS Growth"/>
      <sheetName val="QP_VZ"/>
      <sheetName val="_VZ"/>
      <sheetName val="__FDSCACHE__"/>
      <sheetName val="_QP_VZ"/>
      <sheetName val="Rev Pie"/>
      <sheetName val="EBITDA Pie"/>
      <sheetName val="BIZ MIX"/>
      <sheetName val="55% FCF"/>
      <sheetName val="100% FCF"/>
      <sheetName val="FCF &amp; Dividend"/>
      <sheetName val="#REF"/>
      <sheetName val="fin data"/>
      <sheetName val="Before &amp; After"/>
      <sheetName val="GS vs. Cons."/>
      <sheetName val="Drivers"/>
      <sheetName val="Bus Seg"/>
      <sheetName val="Entity debt"/>
      <sheetName val="basic_info"/>
      <sheetName val="Invested capital_VDF"/>
      <sheetName val="WACC_VDF"/>
      <sheetName val="Figures"/>
      <sheetName val="proje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1.1.PL"/>
      <sheetName val="resumen eficiencias"/>
      <sheetName val="Ing explot PRES13"/>
      <sheetName val="1.2.Personal"/>
      <sheetName val="1.3.Gastos explotación 1"/>
      <sheetName val="1.4.Gastos explotación 2"/>
      <sheetName val="1.5.Inversiones"/>
      <sheetName val="1.5.Inversiones (2)"/>
      <sheetName val="1.6.Detalle CF y grafico"/>
      <sheetName val="1.6CF"/>
      <sheetName val="5.1.Anexo aportaciones"/>
      <sheetName val="5.2.Anexo plantilla"/>
      <sheetName val="5.3.Anexo OPEX (TC CTE)"/>
      <sheetName val="5.4. Inv Global"/>
      <sheetName val="EV_##PARKEDGET##"/>
      <sheetName val="EV_##PARKEDCOM##"/>
      <sheetName val="EV_##PARKEDLCK##"/>
      <sheetName val="EV_##PARKEDPROPS##"/>
      <sheetName val="PL REAL ACT.Y"/>
      <sheetName val="PL PRES ACT.Y"/>
      <sheetName val="TRIPAS_2011"/>
      <sheetName val="TRIPAS_2011 FX"/>
      <sheetName val="PL REAL PREV.Y"/>
      <sheetName val="Detalle_gastos_Real 2011 FX"/>
      <sheetName val="Diferencias Gastos (Output)"/>
      <sheetName val="consol dif gastos por naturalez"/>
      <sheetName val="Detalle RRHH PME"/>
      <sheetName val="Detalle RRHH Final"/>
      <sheetName val="Operativa y expansión"/>
      <sheetName val="Actividad"/>
      <sheetName val="RRHH (Final)_REAL DIC2010"/>
      <sheetName val="Masa salarial"/>
      <sheetName val="consol massa salarial"/>
      <sheetName val="Desgloses"/>
      <sheetName val="Seguros 2001-2002 {ppc}"/>
      <sheetName val="Const"/>
      <sheetName val="DRE"/>
    </sheetNames>
    <sheetDataSet>
      <sheetData sheetId="0">
        <row r="30">
          <cell r="I30">
            <v>2.5112999999999999</v>
          </cell>
        </row>
      </sheetData>
      <sheetData sheetId="1">
        <row r="4">
          <cell r="F4" t="str">
            <v>DEC   2012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Tema Equita">
  <a:themeElements>
    <a:clrScheme name="EQUITA">
      <a:dk1>
        <a:sysClr val="windowText" lastClr="000000"/>
      </a:dk1>
      <a:lt1>
        <a:sysClr val="window" lastClr="FFFFFF"/>
      </a:lt1>
      <a:dk2>
        <a:srgbClr val="18467E"/>
      </a:dk2>
      <a:lt2>
        <a:srgbClr val="4581BC"/>
      </a:lt2>
      <a:accent1>
        <a:srgbClr val="CADEED"/>
      </a:accent1>
      <a:accent2>
        <a:srgbClr val="4E7C7B"/>
      </a:accent2>
      <a:accent3>
        <a:srgbClr val="8FCEB7"/>
      </a:accent3>
      <a:accent4>
        <a:srgbClr val="C3E2D3"/>
      </a:accent4>
      <a:accent5>
        <a:srgbClr val="727272"/>
      </a:accent5>
      <a:accent6>
        <a:srgbClr val="CCCCCC"/>
      </a:accent6>
      <a:hlink>
        <a:srgbClr val="92B4D6"/>
      </a:hlink>
      <a:folHlink>
        <a:srgbClr val="637D95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Equita" id="{C8BF09D9-5EAB-40D2-949A-24EC7068ADC5}" vid="{EFF8B9DD-8D51-40A6-BED5-76C4C19CDFB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729029-116D-4B40-B6B0-80A752CF4592}">
  <we:reference id="026e7b2b-fa4d-4fe0-bf3b-b965f6f25bee" version="1.0.0.20" store="EXCatalog" storeType="EXCatalog"/>
  <we:alternateReferences>
    <we:reference id="WA200000565" version="1.0.0.2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3.amazonaws.com/kpmg-global/tax-rates-tool/index_Corporate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C232-13AD-BF44-9670-64858C6E4207}">
  <sheetPr>
    <tabColor theme="4" tint="-0.749992370372631"/>
  </sheetPr>
  <dimension ref="A1"/>
  <sheetViews>
    <sheetView view="pageBreakPreview" zoomScale="160" zoomScaleNormal="100" zoomScaleSheetLayoutView="160" workbookViewId="0">
      <selection activeCell="E21" sqref="E21"/>
    </sheetView>
  </sheetViews>
  <sheetFormatPr baseColWidth="10" defaultColWidth="8.83203125" defaultRowHeight="1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2ECE-C41E-464D-93CD-B0E2EE40B1AA}">
  <sheetPr>
    <tabColor rgb="FF00B050"/>
  </sheetPr>
  <dimension ref="A1:XFD172"/>
  <sheetViews>
    <sheetView showGridLines="0" topLeftCell="A67" zoomScaleNormal="100" workbookViewId="0">
      <selection activeCell="F80" sqref="F80"/>
    </sheetView>
  </sheetViews>
  <sheetFormatPr baseColWidth="10" defaultRowHeight="15"/>
  <cols>
    <col min="2" max="2" width="63.5" customWidth="1"/>
    <col min="3" max="4" width="16" style="46" customWidth="1"/>
    <col min="8" max="8" width="63.5" customWidth="1"/>
    <col min="9" max="10" width="16" customWidth="1"/>
  </cols>
  <sheetData>
    <row r="1" spans="1:4 16384:16384">
      <c r="C1"/>
      <c r="D1"/>
      <c r="XFD1" s="67"/>
    </row>
    <row r="2" spans="1:4 16384:16384">
      <c r="C2"/>
      <c r="D2"/>
    </row>
    <row r="3" spans="1:4 16384:16384" ht="20" thickBot="1">
      <c r="A3" s="36" t="s">
        <v>57</v>
      </c>
      <c r="B3" s="35"/>
      <c r="C3" s="35"/>
      <c r="D3" s="35"/>
    </row>
    <row r="4" spans="1:4 16384:16384">
      <c r="C4"/>
      <c r="D4"/>
    </row>
    <row r="5" spans="1:4 16384:16384">
      <c r="B5" s="44" t="s">
        <v>60</v>
      </c>
      <c r="C5" s="37" t="s">
        <v>35</v>
      </c>
      <c r="D5" s="37" t="s">
        <v>36</v>
      </c>
    </row>
    <row r="7" spans="1:4 16384:16384">
      <c r="B7" t="s">
        <v>67</v>
      </c>
      <c r="C7" s="5"/>
      <c r="D7" s="5"/>
    </row>
    <row r="8" spans="1:4 16384:16384">
      <c r="B8" t="s">
        <v>3</v>
      </c>
      <c r="C8" s="5"/>
      <c r="D8" s="5"/>
    </row>
    <row r="9" spans="1:4 16384:16384">
      <c r="B9" t="s">
        <v>70</v>
      </c>
      <c r="C9" s="29">
        <v>0</v>
      </c>
      <c r="D9" s="29">
        <v>0</v>
      </c>
    </row>
    <row r="10" spans="1:4 16384:16384">
      <c r="B10" s="40"/>
      <c r="C10" s="66"/>
      <c r="D10" s="66"/>
    </row>
    <row r="11" spans="1:4 16384:16384">
      <c r="B11" s="20" t="s">
        <v>66</v>
      </c>
      <c r="C11" s="53">
        <f>+SUM(C7:C9)</f>
        <v>0</v>
      </c>
      <c r="D11" s="53">
        <f>+SUM(D7:D9)</f>
        <v>0</v>
      </c>
    </row>
    <row r="12" spans="1:4 16384:16384">
      <c r="C12" s="52"/>
      <c r="D12" s="52"/>
    </row>
    <row r="13" spans="1:4 16384:16384">
      <c r="B13" t="s">
        <v>69</v>
      </c>
      <c r="C13" s="5"/>
      <c r="D13" s="5"/>
    </row>
    <row r="14" spans="1:4 16384:16384">
      <c r="B14" t="s">
        <v>71</v>
      </c>
      <c r="C14" s="5"/>
      <c r="D14" s="5"/>
    </row>
    <row r="15" spans="1:4 16384:16384">
      <c r="B15" t="s">
        <v>74</v>
      </c>
      <c r="C15" s="5"/>
      <c r="D15" s="5"/>
    </row>
    <row r="16" spans="1:4 16384:16384">
      <c r="B16" t="s">
        <v>72</v>
      </c>
      <c r="C16" s="5"/>
      <c r="D16" s="5"/>
    </row>
    <row r="17" spans="2:4">
      <c r="B17" t="s">
        <v>73</v>
      </c>
      <c r="C17" s="5"/>
      <c r="D17" s="5"/>
    </row>
    <row r="18" spans="2:4">
      <c r="C18" s="29"/>
      <c r="D18" s="29"/>
    </row>
    <row r="19" spans="2:4">
      <c r="B19" s="20" t="s">
        <v>68</v>
      </c>
      <c r="C19" s="53">
        <f>+SUM(C11,C13:C17)</f>
        <v>0</v>
      </c>
      <c r="D19" s="53">
        <f>+SUM(D11,D13:D17)</f>
        <v>0</v>
      </c>
    </row>
    <row r="20" spans="2:4">
      <c r="C20" s="29"/>
      <c r="D20" s="29"/>
    </row>
    <row r="21" spans="2:4">
      <c r="B21" t="s">
        <v>75</v>
      </c>
      <c r="C21" s="5"/>
      <c r="D21" s="5"/>
    </row>
    <row r="22" spans="2:4">
      <c r="C22" s="29"/>
      <c r="D22" s="29"/>
    </row>
    <row r="23" spans="2:4">
      <c r="B23" s="38" t="s">
        <v>6</v>
      </c>
      <c r="C23" s="69">
        <f>+SUM(C19,C21)</f>
        <v>0</v>
      </c>
      <c r="D23" s="69">
        <f>+SUM(D19,D21)</f>
        <v>0</v>
      </c>
    </row>
    <row r="24" spans="2:4">
      <c r="C24" s="29"/>
      <c r="D24" s="29"/>
    </row>
    <row r="25" spans="2:4">
      <c r="B25" t="s">
        <v>76</v>
      </c>
      <c r="C25" s="5"/>
      <c r="D25" s="5"/>
    </row>
    <row r="26" spans="2:4">
      <c r="C26" s="29"/>
      <c r="D26" s="29"/>
    </row>
    <row r="27" spans="2:4">
      <c r="B27" s="20" t="s">
        <v>7</v>
      </c>
      <c r="C27" s="32">
        <f>+SUM(C23,C25)</f>
        <v>0</v>
      </c>
      <c r="D27" s="32">
        <f>+SUM(D23,D25)</f>
        <v>0</v>
      </c>
    </row>
    <row r="28" spans="2:4">
      <c r="C28" s="29"/>
      <c r="D28" s="29"/>
    </row>
    <row r="29" spans="2:4">
      <c r="B29" t="s">
        <v>77</v>
      </c>
      <c r="C29" s="5"/>
      <c r="D29" s="5"/>
    </row>
    <row r="30" spans="2:4">
      <c r="B30" t="s">
        <v>78</v>
      </c>
      <c r="C30" s="5"/>
      <c r="D30" s="5"/>
    </row>
    <row r="31" spans="2:4">
      <c r="C31" s="29"/>
      <c r="D31" s="29"/>
    </row>
    <row r="32" spans="2:4">
      <c r="B32" s="20" t="s">
        <v>8</v>
      </c>
      <c r="C32" s="32">
        <f>+SUM(C27,C29:C30)</f>
        <v>0</v>
      </c>
      <c r="D32" s="32">
        <f>+SUM(D27,D29:D30)</f>
        <v>0</v>
      </c>
    </row>
    <row r="33" spans="1:4">
      <c r="B33" s="47"/>
      <c r="C33" s="48"/>
      <c r="D33" s="48"/>
    </row>
    <row r="34" spans="1:4">
      <c r="B34" s="57" t="s">
        <v>79</v>
      </c>
      <c r="C34" s="5"/>
      <c r="D34" s="5"/>
    </row>
    <row r="35" spans="1:4">
      <c r="B35" s="57"/>
      <c r="C35" s="48"/>
      <c r="D35" s="48"/>
    </row>
    <row r="36" spans="1:4">
      <c r="B36" s="42" t="s">
        <v>80</v>
      </c>
      <c r="C36" s="70">
        <f>+SUM(C32,C34)</f>
        <v>0</v>
      </c>
      <c r="D36" s="70">
        <f>+SUM(D32,D34)</f>
        <v>0</v>
      </c>
    </row>
    <row r="37" spans="1:4">
      <c r="B37" s="57"/>
      <c r="C37" s="48"/>
      <c r="D37" s="48"/>
    </row>
    <row r="39" spans="1:4" ht="20" thickBot="1">
      <c r="A39" s="36" t="s">
        <v>58</v>
      </c>
      <c r="B39" s="35"/>
      <c r="C39" s="35"/>
      <c r="D39" s="35"/>
    </row>
    <row r="41" spans="1:4">
      <c r="B41" s="44" t="s">
        <v>56</v>
      </c>
      <c r="C41" s="37" t="s">
        <v>35</v>
      </c>
      <c r="D41" s="37" t="s">
        <v>36</v>
      </c>
    </row>
    <row r="43" spans="1:4">
      <c r="B43" t="s">
        <v>38</v>
      </c>
      <c r="C43" s="5"/>
      <c r="D43" s="5"/>
    </row>
    <row r="44" spans="1:4">
      <c r="B44" t="s">
        <v>39</v>
      </c>
      <c r="C44" s="5"/>
      <c r="D44" s="5"/>
    </row>
    <row r="45" spans="1:4">
      <c r="B45" t="s">
        <v>29</v>
      </c>
      <c r="C45" s="5"/>
      <c r="D45" s="5"/>
    </row>
    <row r="46" spans="1:4">
      <c r="C46" s="45"/>
      <c r="D46" s="45"/>
    </row>
    <row r="47" spans="1:4">
      <c r="B47" s="20" t="s">
        <v>37</v>
      </c>
      <c r="C47" s="39">
        <f>+SUM(C43:C45)</f>
        <v>0</v>
      </c>
      <c r="D47" s="39">
        <f>+SUM(D43:D45)</f>
        <v>0</v>
      </c>
    </row>
    <row r="49" spans="2:4">
      <c r="B49" t="s">
        <v>1</v>
      </c>
      <c r="C49" s="5"/>
      <c r="D49" s="5"/>
    </row>
    <row r="50" spans="2:4">
      <c r="B50" t="s">
        <v>2</v>
      </c>
      <c r="C50" s="5"/>
      <c r="D50" s="5"/>
    </row>
    <row r="51" spans="2:4">
      <c r="B51" t="s">
        <v>18</v>
      </c>
      <c r="C51" s="5"/>
      <c r="D51" s="5"/>
    </row>
    <row r="52" spans="2:4">
      <c r="C52" s="45"/>
      <c r="D52" s="45"/>
    </row>
    <row r="53" spans="2:4">
      <c r="B53" s="49" t="s">
        <v>40</v>
      </c>
      <c r="C53" s="50">
        <f>+SUM(C49:C51)</f>
        <v>0</v>
      </c>
      <c r="D53" s="50">
        <f>+SUM(D49:D51)</f>
        <v>0</v>
      </c>
    </row>
    <row r="54" spans="2:4">
      <c r="B54" s="47"/>
      <c r="C54" s="48"/>
      <c r="D54" s="48"/>
    </row>
    <row r="55" spans="2:4">
      <c r="B55" s="51" t="s">
        <v>41</v>
      </c>
      <c r="C55" s="5"/>
      <c r="D55" s="5"/>
    </row>
    <row r="57" spans="2:4">
      <c r="B57" s="20" t="s">
        <v>42</v>
      </c>
      <c r="C57" s="5"/>
      <c r="D57" s="5"/>
    </row>
    <row r="59" spans="2:4">
      <c r="B59" s="42" t="s">
        <v>43</v>
      </c>
      <c r="C59" s="43">
        <f>+SUM(C57,C55,C53,C47)</f>
        <v>0</v>
      </c>
      <c r="D59" s="43">
        <f>+SUM(D47,D53,D55,D57)</f>
        <v>0</v>
      </c>
    </row>
    <row r="60" spans="2:4">
      <c r="B60" s="47"/>
      <c r="C60" s="48"/>
      <c r="D60" s="48"/>
    </row>
    <row r="61" spans="2:4">
      <c r="B61" t="s">
        <v>32</v>
      </c>
      <c r="C61" s="5"/>
      <c r="D61" s="5"/>
    </row>
    <row r="62" spans="2:4">
      <c r="B62" t="s">
        <v>15</v>
      </c>
      <c r="C62" s="5"/>
      <c r="D62" s="5"/>
    </row>
    <row r="63" spans="2:4">
      <c r="B63" t="s">
        <v>46</v>
      </c>
      <c r="C63" s="5"/>
      <c r="D63" s="5"/>
    </row>
    <row r="64" spans="2:4">
      <c r="B64" t="s">
        <v>30</v>
      </c>
      <c r="C64" s="5"/>
      <c r="D64" s="5"/>
    </row>
    <row r="65" spans="2:4">
      <c r="C65" s="52"/>
      <c r="D65" s="52"/>
    </row>
    <row r="66" spans="2:4">
      <c r="B66" s="20" t="s">
        <v>44</v>
      </c>
      <c r="C66" s="53">
        <f>+SUM(C61:C64)</f>
        <v>0</v>
      </c>
      <c r="D66" s="53">
        <f>+SUM(D61:D64)</f>
        <v>0</v>
      </c>
    </row>
    <row r="67" spans="2:4">
      <c r="C67" s="52"/>
      <c r="D67" s="52"/>
    </row>
    <row r="68" spans="2:4">
      <c r="B68" t="s">
        <v>47</v>
      </c>
      <c r="C68" s="5"/>
      <c r="D68" s="5"/>
    </row>
    <row r="69" spans="2:4">
      <c r="C69" s="52"/>
      <c r="D69" s="52"/>
    </row>
    <row r="70" spans="2:4">
      <c r="B70" s="20" t="s">
        <v>45</v>
      </c>
      <c r="C70" s="53">
        <f>+SUM(C68)</f>
        <v>0</v>
      </c>
      <c r="D70" s="53">
        <f>+SUM(D68)</f>
        <v>0</v>
      </c>
    </row>
    <row r="71" spans="2:4">
      <c r="B71" s="47"/>
      <c r="C71" s="56"/>
      <c r="D71" s="56"/>
    </row>
    <row r="72" spans="2:4">
      <c r="B72" s="20" t="s">
        <v>31</v>
      </c>
      <c r="C72" s="5"/>
      <c r="D72" s="5"/>
    </row>
    <row r="73" spans="2:4">
      <c r="B73" s="47"/>
      <c r="C73" s="56"/>
      <c r="D73" s="56"/>
    </row>
    <row r="74" spans="2:4">
      <c r="B74" s="57" t="s">
        <v>49</v>
      </c>
      <c r="C74" s="5"/>
      <c r="D74" s="5"/>
    </row>
    <row r="75" spans="2:4">
      <c r="B75" s="57" t="s">
        <v>9</v>
      </c>
      <c r="C75" s="5"/>
      <c r="D75" s="5"/>
    </row>
    <row r="76" spans="2:4">
      <c r="B76" s="57" t="s">
        <v>16</v>
      </c>
      <c r="C76" s="5"/>
      <c r="D76" s="5"/>
    </row>
    <row r="77" spans="2:4">
      <c r="B77" s="57" t="s">
        <v>50</v>
      </c>
      <c r="C77" s="5"/>
      <c r="D77" s="5"/>
    </row>
    <row r="78" spans="2:4">
      <c r="B78" s="57" t="s">
        <v>51</v>
      </c>
      <c r="C78" s="5"/>
      <c r="D78" s="5"/>
    </row>
    <row r="79" spans="2:4">
      <c r="B79" s="57" t="s">
        <v>52</v>
      </c>
      <c r="C79" s="5"/>
      <c r="D79" s="5"/>
    </row>
    <row r="80" spans="2:4">
      <c r="B80" s="46" t="s">
        <v>53</v>
      </c>
      <c r="C80" s="5"/>
      <c r="D80" s="5"/>
    </row>
    <row r="81" spans="1:4">
      <c r="B81" s="57"/>
      <c r="C81" s="58"/>
      <c r="D81" s="58"/>
    </row>
    <row r="82" spans="1:4">
      <c r="B82" s="20" t="s">
        <v>48</v>
      </c>
      <c r="C82" s="53">
        <f>+SUM(C74:C80)</f>
        <v>0</v>
      </c>
      <c r="D82" s="53">
        <f>+SUM(D74:D80)</f>
        <v>0</v>
      </c>
    </row>
    <row r="83" spans="1:4">
      <c r="C83" s="52"/>
      <c r="D83" s="52"/>
    </row>
    <row r="84" spans="1:4">
      <c r="B84" s="42" t="s">
        <v>17</v>
      </c>
      <c r="C84" s="54">
        <f>+SUM(C66,C70,C82,C72)</f>
        <v>0</v>
      </c>
      <c r="D84" s="54">
        <f>+SUM(D66,D70,D82,D72)</f>
        <v>0</v>
      </c>
    </row>
    <row r="85" spans="1:4">
      <c r="B85" s="59" t="s">
        <v>28</v>
      </c>
      <c r="C85" s="52">
        <f>+ROUND(C84-C59,10)</f>
        <v>0</v>
      </c>
      <c r="D85" s="52">
        <f>+ROUND(D84-D59,10)</f>
        <v>0</v>
      </c>
    </row>
    <row r="86" spans="1:4">
      <c r="B86" s="59"/>
      <c r="C86" s="52"/>
      <c r="D86" s="52"/>
    </row>
    <row r="87" spans="1:4">
      <c r="A87" s="41"/>
      <c r="B87" s="41"/>
      <c r="C87" s="55"/>
      <c r="D87" s="55"/>
    </row>
    <row r="88" spans="1:4">
      <c r="B88" s="44" t="s">
        <v>55</v>
      </c>
      <c r="C88" s="37" t="s">
        <v>35</v>
      </c>
      <c r="D88" s="37" t="s">
        <v>36</v>
      </c>
    </row>
    <row r="89" spans="1:4" s="3" customFormat="1">
      <c r="B89" s="60"/>
      <c r="C89" s="61"/>
      <c r="D89" s="61"/>
    </row>
    <row r="90" spans="1:4">
      <c r="B90" t="s">
        <v>1</v>
      </c>
      <c r="C90" s="29">
        <f>+_xlfn.XLOOKUP(B49,B$41:B$84,C$41:C$84)</f>
        <v>0</v>
      </c>
      <c r="D90" s="29">
        <f>+_xlfn.XLOOKUP(C49,C$41:C$84,D$41:D$84)</f>
        <v>0</v>
      </c>
    </row>
    <row r="91" spans="1:4">
      <c r="B91" t="s">
        <v>2</v>
      </c>
      <c r="C91" s="29">
        <f>+_xlfn.XLOOKUP(B50,B$41:B$84,C$41:C$84)</f>
        <v>0</v>
      </c>
      <c r="D91" s="29">
        <f>+_xlfn.XLOOKUP(C50,C$41:C$84,D$41:D$84)</f>
        <v>0</v>
      </c>
    </row>
    <row r="92" spans="1:4">
      <c r="B92" s="62" t="s">
        <v>18</v>
      </c>
      <c r="C92" s="29">
        <f>+_xlfn.XLOOKUP(B51,B$48:B$52,C$48:C$52)</f>
        <v>0</v>
      </c>
      <c r="D92" s="29">
        <f>+_xlfn.XLOOKUP(C51,C$48:C$52,D$48:D$52)</f>
        <v>0</v>
      </c>
    </row>
    <row r="93" spans="1:4">
      <c r="B93" s="26"/>
      <c r="C93" s="29" t="s">
        <v>0</v>
      </c>
      <c r="D93" s="29"/>
    </row>
    <row r="94" spans="1:4">
      <c r="B94" s="9" t="s">
        <v>5</v>
      </c>
      <c r="C94" s="7">
        <f>+SUM(C90:C92)</f>
        <v>0</v>
      </c>
      <c r="D94" s="7">
        <f>+SUM(D90:D92)</f>
        <v>0</v>
      </c>
    </row>
    <row r="95" spans="1:4">
      <c r="B95" s="24"/>
      <c r="C95" s="23"/>
      <c r="D95" s="23"/>
    </row>
    <row r="96" spans="1:4">
      <c r="B96" s="26" t="s">
        <v>61</v>
      </c>
      <c r="C96" s="29">
        <f>+_xlfn.XLOOKUP(B43,B$42:B$46,C$42:C$46)</f>
        <v>0</v>
      </c>
      <c r="D96" s="29">
        <f>+_xlfn.XLOOKUP(C43,C$42:C$46,D$42:D$46)</f>
        <v>0</v>
      </c>
    </row>
    <row r="97" spans="2:4">
      <c r="B97" s="26" t="s">
        <v>32</v>
      </c>
      <c r="C97" s="29">
        <f>-_xlfn.XLOOKUP(B61,B$41:B$84,C$41:C$84)</f>
        <v>0</v>
      </c>
      <c r="D97" s="29">
        <f>-_xlfn.XLOOKUP(C61,C$41:C$84,D$41:D$84)</f>
        <v>0</v>
      </c>
    </row>
    <row r="98" spans="2:4">
      <c r="B98" s="26" t="s">
        <v>11</v>
      </c>
      <c r="C98" s="29">
        <f>+_xlfn.XLOOKUP(B45,B$42:B$84,C$42:C$84)</f>
        <v>0</v>
      </c>
      <c r="D98" s="29">
        <f>+_xlfn.XLOOKUP(C45,C$42:C$84,D$42:D$84)</f>
        <v>0</v>
      </c>
    </row>
    <row r="99" spans="2:4">
      <c r="B99" s="26"/>
      <c r="C99" s="29"/>
      <c r="D99" s="29"/>
    </row>
    <row r="100" spans="2:4">
      <c r="B100" s="9" t="s">
        <v>25</v>
      </c>
      <c r="C100" s="7">
        <f>+SUM(C96:C98)</f>
        <v>0</v>
      </c>
      <c r="D100" s="7">
        <f>+SUM(D96:D98)</f>
        <v>0</v>
      </c>
    </row>
    <row r="101" spans="2:4">
      <c r="B101" s="10"/>
      <c r="C101" s="30"/>
      <c r="D101" s="30"/>
    </row>
    <row r="102" spans="2:4">
      <c r="B102" s="26" t="s">
        <v>39</v>
      </c>
      <c r="C102" s="29">
        <f>+_xlfn.XLOOKUP(B44,B$41:B$84,C$41:C$84)</f>
        <v>0</v>
      </c>
      <c r="D102" s="29">
        <f>+_xlfn.XLOOKUP(C44,C$41:C$84,D$41:D$84)</f>
        <v>0</v>
      </c>
    </row>
    <row r="103" spans="2:4">
      <c r="B103" s="26" t="s">
        <v>42</v>
      </c>
      <c r="C103" s="29">
        <f>+_xlfn.XLOOKUP(B57,B$41:B$84,C$41:C$84)</f>
        <v>0</v>
      </c>
      <c r="D103" s="29">
        <f>+_xlfn.XLOOKUP(C57,C$41:C$84,D$41:D$84)</f>
        <v>0</v>
      </c>
    </row>
    <row r="104" spans="2:4" ht="14" customHeight="1">
      <c r="B104" s="75" t="s">
        <v>87</v>
      </c>
      <c r="C104" s="29">
        <f>+SUM(C102:C103)</f>
        <v>0</v>
      </c>
      <c r="D104" s="29">
        <f>+SUM(D102:D103)</f>
        <v>0</v>
      </c>
    </row>
    <row r="105" spans="2:4">
      <c r="B105" s="26" t="s">
        <v>62</v>
      </c>
      <c r="C105" s="29">
        <f>-_xlfn.XLOOKUP(B62,B$41:B$84,C$41:C$84)</f>
        <v>0</v>
      </c>
      <c r="D105" s="29">
        <f>-_xlfn.XLOOKUP(C62,C$41:C$84,D$41:D$84)</f>
        <v>0</v>
      </c>
    </row>
    <row r="106" spans="2:4">
      <c r="B106" s="26" t="s">
        <v>46</v>
      </c>
      <c r="C106" s="33">
        <f>-_xlfn.XLOOKUP(B63,B$41:B$84,C$41:C$84)</f>
        <v>0</v>
      </c>
      <c r="D106" s="33">
        <f>-_xlfn.XLOOKUP(C63,C$41:C$84,D$41:D$84)</f>
        <v>0</v>
      </c>
    </row>
    <row r="107" spans="2:4">
      <c r="B107" s="13" t="s">
        <v>16</v>
      </c>
      <c r="C107" s="33">
        <f t="shared" ref="C107:D111" si="0">-_xlfn.XLOOKUP(B76,B$41:B$84,C$41:C$84)</f>
        <v>0</v>
      </c>
      <c r="D107" s="33">
        <f t="shared" si="0"/>
        <v>0</v>
      </c>
    </row>
    <row r="108" spans="2:4">
      <c r="B108" s="13" t="s">
        <v>63</v>
      </c>
      <c r="C108" s="33">
        <f t="shared" si="0"/>
        <v>0</v>
      </c>
      <c r="D108" s="33">
        <f t="shared" si="0"/>
        <v>0</v>
      </c>
    </row>
    <row r="109" spans="2:4">
      <c r="B109" s="13" t="s">
        <v>51</v>
      </c>
      <c r="C109" s="33">
        <f t="shared" si="0"/>
        <v>0</v>
      </c>
      <c r="D109" s="33">
        <f t="shared" si="0"/>
        <v>0</v>
      </c>
    </row>
    <row r="110" spans="2:4">
      <c r="B110" s="26" t="s">
        <v>52</v>
      </c>
      <c r="C110" s="33">
        <f t="shared" si="0"/>
        <v>0</v>
      </c>
      <c r="D110" s="33">
        <f t="shared" si="0"/>
        <v>0</v>
      </c>
    </row>
    <row r="111" spans="2:4">
      <c r="B111" s="26" t="s">
        <v>64</v>
      </c>
      <c r="C111" s="33">
        <f t="shared" si="0"/>
        <v>0</v>
      </c>
      <c r="D111" s="33">
        <f t="shared" si="0"/>
        <v>0</v>
      </c>
    </row>
    <row r="112" spans="2:4">
      <c r="B112" s="26" t="s">
        <v>9</v>
      </c>
      <c r="C112" s="33">
        <f>-_xlfn.XLOOKUP(B75,B$41:B$84,C$41:C$84)</f>
        <v>0</v>
      </c>
      <c r="D112" s="33">
        <f>-_xlfn.XLOOKUP(C75,C$41:C$84,D$41:D$84)</f>
        <v>0</v>
      </c>
    </row>
    <row r="113" spans="2:4">
      <c r="B113" s="75" t="s">
        <v>88</v>
      </c>
      <c r="C113" s="33">
        <f>+SUM(C105:C112)</f>
        <v>0</v>
      </c>
      <c r="D113" s="33">
        <f>+SUM(D105:D112)</f>
        <v>0</v>
      </c>
    </row>
    <row r="114" spans="2:4">
      <c r="B114" s="26"/>
      <c r="C114" s="33"/>
      <c r="D114" s="33"/>
    </row>
    <row r="115" spans="2:4">
      <c r="B115" s="9" t="s">
        <v>26</v>
      </c>
      <c r="C115" s="7">
        <f>+SUM(C100,C113,C104)</f>
        <v>0</v>
      </c>
      <c r="D115" s="7">
        <f>+SUM(D100,D113,D104)</f>
        <v>0</v>
      </c>
    </row>
    <row r="116" spans="2:4">
      <c r="B116" s="13"/>
      <c r="C116" s="25"/>
      <c r="D116" s="25"/>
    </row>
    <row r="117" spans="2:4">
      <c r="B117" s="26" t="s">
        <v>49</v>
      </c>
      <c r="C117" s="29">
        <f>-_xlfn.XLOOKUP(B74,B$41:B$84,C$41:C$84)</f>
        <v>0</v>
      </c>
      <c r="D117" s="68">
        <f>-_xlfn.XLOOKUP(C74,C$41:C$84,D$41:D$84)</f>
        <v>0</v>
      </c>
    </row>
    <row r="118" spans="2:4">
      <c r="B118" s="26" t="s">
        <v>30</v>
      </c>
      <c r="C118" s="29">
        <f>-_xlfn.XLOOKUP(B64,B$41:B$84,C$41:C$84)</f>
        <v>0</v>
      </c>
      <c r="D118" s="29">
        <f>-_xlfn.XLOOKUP(C64,C$41:C$84,D$41:D$84)</f>
        <v>0</v>
      </c>
    </row>
    <row r="119" spans="2:4">
      <c r="B119" s="26"/>
      <c r="C119" s="31"/>
      <c r="D119" s="31"/>
    </row>
    <row r="120" spans="2:4">
      <c r="B120" s="11" t="s">
        <v>33</v>
      </c>
      <c r="C120" s="12">
        <f>+C94+C115+C117+C118</f>
        <v>0</v>
      </c>
      <c r="D120" s="12">
        <f>+D94+D115+D117+D118</f>
        <v>0</v>
      </c>
    </row>
    <row r="121" spans="2:4">
      <c r="B121" s="24"/>
      <c r="C121" s="23"/>
      <c r="D121" s="23"/>
    </row>
    <row r="122" spans="2:4">
      <c r="B122" s="9" t="s">
        <v>54</v>
      </c>
      <c r="C122" s="32">
        <f>+_xlfn.XLOOKUP(B72,B$41:B$84,C$41:C$84)</f>
        <v>0</v>
      </c>
      <c r="D122" s="32">
        <f>+_xlfn.XLOOKUP(C72,C$41:C$84,D$41:D$84)</f>
        <v>0</v>
      </c>
    </row>
    <row r="123" spans="2:4">
      <c r="B123" s="24"/>
      <c r="C123" s="63"/>
      <c r="D123" s="63"/>
    </row>
    <row r="124" spans="2:4">
      <c r="B124" s="64" t="s">
        <v>47</v>
      </c>
      <c r="C124" s="65">
        <f>+_xlfn.XLOOKUP(B68,B$41:B$84,C$41:C$84)</f>
        <v>0</v>
      </c>
      <c r="D124" s="65">
        <f>+_xlfn.XLOOKUP(C68,C$41:C$84,D$41:D$84)</f>
        <v>0</v>
      </c>
    </row>
    <row r="125" spans="2:4">
      <c r="B125" s="26" t="s">
        <v>65</v>
      </c>
      <c r="C125" s="29">
        <f>-_xlfn.XLOOKUP(B55,B$41:B$84,C$41:C$84)</f>
        <v>0</v>
      </c>
      <c r="D125" s="29">
        <f>-_xlfn.XLOOKUP(C55,C$41:C$84,D$41:D$84)</f>
        <v>0</v>
      </c>
    </row>
    <row r="126" spans="2:4">
      <c r="B126" s="26"/>
      <c r="C126" s="29"/>
      <c r="D126" s="29"/>
    </row>
    <row r="127" spans="2:4">
      <c r="B127" s="9" t="s">
        <v>34</v>
      </c>
      <c r="C127" s="7">
        <f>+C124+C125</f>
        <v>0</v>
      </c>
      <c r="D127" s="7">
        <f>+D124+D125</f>
        <v>0</v>
      </c>
    </row>
    <row r="128" spans="2:4">
      <c r="B128" s="8"/>
      <c r="C128" s="4"/>
      <c r="D128" s="4"/>
    </row>
    <row r="129" spans="1:4">
      <c r="B129" s="11" t="s">
        <v>12</v>
      </c>
      <c r="C129" s="12">
        <f>+C127+C122</f>
        <v>0</v>
      </c>
      <c r="D129" s="12">
        <f>+D127+D122</f>
        <v>0</v>
      </c>
    </row>
    <row r="130" spans="1:4">
      <c r="B130" s="59" t="s">
        <v>28</v>
      </c>
      <c r="C130" s="45">
        <f>+ROUND(C120-C129,10)</f>
        <v>0</v>
      </c>
      <c r="D130" s="45">
        <f>+ROUND(D120-D129,10)</f>
        <v>0</v>
      </c>
    </row>
    <row r="134" spans="1:4" ht="20" thickBot="1">
      <c r="A134" s="36" t="s">
        <v>59</v>
      </c>
      <c r="B134" s="35"/>
      <c r="C134" s="35"/>
      <c r="D134" s="35"/>
    </row>
    <row r="136" spans="1:4">
      <c r="B136" s="6" t="s">
        <v>10</v>
      </c>
      <c r="C136" s="19">
        <v>2020</v>
      </c>
      <c r="D136" s="19">
        <v>2019</v>
      </c>
    </row>
    <row r="137" spans="1:4">
      <c r="C137"/>
      <c r="D137"/>
    </row>
    <row r="138" spans="1:4">
      <c r="B138" s="17" t="s">
        <v>7</v>
      </c>
      <c r="C138" s="71">
        <f>+INDEX(C6:C36,MATCH(B27,B6:B36))</f>
        <v>0</v>
      </c>
      <c r="D138" s="28"/>
    </row>
    <row r="139" spans="1:4">
      <c r="B139" s="14" t="s">
        <v>81</v>
      </c>
      <c r="C139" s="29" t="e">
        <f>+((_xlfn.XLOOKUP(B34,B6:B36,C6:C36)/_xlfn.XLOOKUP(B32,B6:B36,C6:C36))*C138)</f>
        <v>#DIV/0!</v>
      </c>
      <c r="D139" s="27"/>
    </row>
    <row r="140" spans="1:4">
      <c r="B140" s="22" t="s">
        <v>82</v>
      </c>
      <c r="C140" s="7" t="e">
        <f>+SUM(C138,C139)</f>
        <v>#DIV/0!</v>
      </c>
      <c r="D140" s="7"/>
    </row>
    <row r="141" spans="1:4">
      <c r="B141" s="72"/>
      <c r="C141" s="29"/>
      <c r="D141" s="27"/>
    </row>
    <row r="142" spans="1:4">
      <c r="B142" s="73" t="s">
        <v>24</v>
      </c>
      <c r="C142" s="29">
        <f>-_xlfn.XLOOKUP(B25,B6:B36,C6:C36)</f>
        <v>0</v>
      </c>
      <c r="D142" s="27"/>
    </row>
    <row r="143" spans="1:4">
      <c r="B143" s="14"/>
      <c r="C143" s="29"/>
      <c r="D143" s="27"/>
    </row>
    <row r="144" spans="1:4">
      <c r="B144" s="22" t="s">
        <v>83</v>
      </c>
      <c r="C144" s="7" t="e">
        <f>+SUM(C140,C141:C143)</f>
        <v>#DIV/0!</v>
      </c>
      <c r="D144" s="16"/>
    </row>
    <row r="145" spans="2:4">
      <c r="B145" s="14"/>
      <c r="C145" s="29"/>
      <c r="D145" s="27"/>
    </row>
    <row r="146" spans="2:4">
      <c r="B146" s="73" t="s">
        <v>19</v>
      </c>
      <c r="C146" s="29">
        <f>-(_xlfn.XLOOKUP(B100,B89:B129,C89:C129)-_xlfn.XLOOKUP(B100,B89:B129,D89:D129))</f>
        <v>0</v>
      </c>
      <c r="D146" s="27"/>
    </row>
    <row r="147" spans="2:4">
      <c r="B147" s="73" t="s">
        <v>49</v>
      </c>
      <c r="C147" s="29">
        <f>-(_xlfn.XLOOKUP(B117,B89:B129,C89:C129)-_xlfn.XLOOKUP(B117,B89:B129,D89:D129))</f>
        <v>0</v>
      </c>
      <c r="D147" s="27"/>
    </row>
    <row r="148" spans="2:4">
      <c r="B148" s="73" t="s">
        <v>30</v>
      </c>
      <c r="C148" s="29">
        <f>-(_xlfn.XLOOKUP(B118,B89:B129,C89:C129)-_xlfn.XLOOKUP(B118,B89:B129,D89:D129))</f>
        <v>0</v>
      </c>
      <c r="D148" s="27"/>
    </row>
    <row r="149" spans="2:4">
      <c r="B149" s="15"/>
      <c r="C149" s="29"/>
      <c r="D149" s="27"/>
    </row>
    <row r="150" spans="2:4">
      <c r="B150" s="22" t="s">
        <v>84</v>
      </c>
      <c r="C150" s="7" t="e">
        <f>+SUM(C144,C145:C149)</f>
        <v>#DIV/0!</v>
      </c>
      <c r="D150" s="7"/>
    </row>
    <row r="151" spans="2:4">
      <c r="B151" s="14"/>
      <c r="C151" s="29"/>
      <c r="D151" s="27"/>
    </row>
    <row r="152" spans="2:4">
      <c r="B152" s="18" t="s">
        <v>85</v>
      </c>
      <c r="C152" s="29">
        <f>-((INDEX(C89:C129,MATCH(B94,B89:B129))-(INDEX(D89:D129,MATCH(B94,B89:B129))))-(-C142))</f>
        <v>0</v>
      </c>
      <c r="D152" s="27"/>
    </row>
    <row r="153" spans="2:4">
      <c r="B153" s="18"/>
      <c r="C153" s="29"/>
      <c r="D153" s="27"/>
    </row>
    <row r="154" spans="2:4">
      <c r="B154" s="17" t="s">
        <v>14</v>
      </c>
      <c r="C154" s="12" t="e">
        <f>+SUM(C150,C151:C153)</f>
        <v>#DIV/0!</v>
      </c>
      <c r="D154" s="12"/>
    </row>
    <row r="155" spans="2:4">
      <c r="B155" s="14"/>
      <c r="C155" s="29"/>
      <c r="D155" s="27"/>
    </row>
    <row r="156" spans="2:4">
      <c r="B156" s="74" t="s">
        <v>89</v>
      </c>
      <c r="C156" s="29">
        <f>-(_xlfn.XLOOKUP(B104,B89:B129,C89:C129)-(_xlfn.XLOOKUP(B104,B89:B129,D89:D129)))</f>
        <v>0</v>
      </c>
      <c r="D156" s="27"/>
    </row>
    <row r="157" spans="2:4">
      <c r="B157" s="74" t="s">
        <v>86</v>
      </c>
      <c r="C157" s="29">
        <f>-(_xlfn.XLOOKUP(B113,B89:B129,C89:C129)-(_xlfn.XLOOKUP(B113,B89:B129,D89:D129)))</f>
        <v>0</v>
      </c>
      <c r="D157" s="27"/>
    </row>
    <row r="158" spans="2:4">
      <c r="B158" s="74" t="s">
        <v>90</v>
      </c>
      <c r="C158" s="29" t="e">
        <f>+(_xlfn.XLOOKUP(B34,B6:B36,C6:C36))-C139</f>
        <v>#DIV/0!</v>
      </c>
      <c r="D158" s="27"/>
    </row>
    <row r="159" spans="2:4">
      <c r="B159" s="74" t="s">
        <v>91</v>
      </c>
      <c r="C159" s="29">
        <f>+_xlfn.XLOOKUP(B29,B6:B36,C6:C36)+_xlfn.XLOOKUP(B30,B6:B36,C6:C36)</f>
        <v>0</v>
      </c>
      <c r="D159" s="27"/>
    </row>
    <row r="160" spans="2:4">
      <c r="B160" s="14" t="s">
        <v>20</v>
      </c>
      <c r="C160" s="29">
        <f>(_xlfn.XLOOKUP(B124,B92:B132,C92:C132)-(_xlfn.XLOOKUP(B124,B92:B132,D92:D132)))</f>
        <v>0</v>
      </c>
      <c r="D160" s="27"/>
    </row>
    <row r="161" spans="2:4">
      <c r="B161" s="14"/>
      <c r="C161" s="29"/>
      <c r="D161" s="27"/>
    </row>
    <row r="162" spans="2:4">
      <c r="B162" s="17" t="s">
        <v>92</v>
      </c>
      <c r="C162" s="12" t="e">
        <f>+SUM(C155:C161)</f>
        <v>#DIV/0!</v>
      </c>
      <c r="D162" s="12"/>
    </row>
    <row r="163" spans="2:4" s="3" customFormat="1">
      <c r="B163" s="76"/>
      <c r="C163" s="77"/>
      <c r="D163" s="27"/>
    </row>
    <row r="164" spans="2:4" s="3" customFormat="1">
      <c r="B164" s="14" t="s">
        <v>21</v>
      </c>
      <c r="C164" s="29">
        <f>(_xlfn.XLOOKUP(B122,B96:B136,C96:C136)-(_xlfn.XLOOKUP(B122,B96:B136,D96:D136)))-(INDEX(C6:C36,MATCH(B36,B6:B36)))</f>
        <v>0</v>
      </c>
      <c r="D164" s="27"/>
    </row>
    <row r="165" spans="2:4" s="3" customFormat="1">
      <c r="B165" s="72"/>
      <c r="C165" s="23"/>
      <c r="D165" s="27"/>
    </row>
    <row r="166" spans="2:4">
      <c r="B166" s="78" t="s">
        <v>27</v>
      </c>
      <c r="C166" s="79" t="e">
        <f>+SUM(C162,C164)</f>
        <v>#DIV/0!</v>
      </c>
      <c r="D166" s="79"/>
    </row>
    <row r="167" spans="2:4">
      <c r="C167" s="14"/>
      <c r="D167" s="4"/>
    </row>
    <row r="168" spans="2:4">
      <c r="B168" s="20" t="s">
        <v>13</v>
      </c>
      <c r="C168" s="21">
        <f>+D125</f>
        <v>0</v>
      </c>
      <c r="D168" s="21"/>
    </row>
    <row r="169" spans="2:4">
      <c r="B169" s="1" t="s">
        <v>22</v>
      </c>
      <c r="C169" s="4" t="e">
        <f>+C166</f>
        <v>#DIV/0!</v>
      </c>
      <c r="D169" s="4"/>
    </row>
    <row r="170" spans="2:4">
      <c r="B170" s="20" t="s">
        <v>23</v>
      </c>
      <c r="C170" s="39" t="e">
        <f>+C168+C169</f>
        <v>#DIV/0!</v>
      </c>
      <c r="D170" s="21"/>
    </row>
    <row r="172" spans="2:4">
      <c r="B172" s="59" t="s">
        <v>28</v>
      </c>
      <c r="C172" s="34" t="e">
        <f>C170+C125</f>
        <v>#DIV/0!</v>
      </c>
    </row>
  </sheetData>
  <conditionalFormatting sqref="C172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D864-7DAB-914C-B690-48458929E034}">
  <sheetPr>
    <tabColor theme="4"/>
  </sheetPr>
  <dimension ref="A1:XFC43"/>
  <sheetViews>
    <sheetView showGridLines="0" zoomScale="85" zoomScaleNormal="85" workbookViewId="0">
      <selection activeCell="I5" sqref="I5"/>
    </sheetView>
  </sheetViews>
  <sheetFormatPr baseColWidth="10" defaultColWidth="0" defaultRowHeight="0" customHeight="1" zeroHeight="1" outlineLevelCol="1"/>
  <cols>
    <col min="1" max="3" width="2.6640625" customWidth="1"/>
    <col min="4" max="4" width="30.83203125" customWidth="1"/>
    <col min="5" max="5" width="10.6640625" hidden="1" customWidth="1" outlineLevel="1"/>
    <col min="6" max="6" width="10.6640625" hidden="1" customWidth="1" collapsed="1"/>
    <col min="7" max="8" width="10.6640625" hidden="1" customWidth="1"/>
    <col min="9" max="11" width="10.6640625" customWidth="1"/>
    <col min="12" max="16383" width="8.83203125" hidden="1"/>
    <col min="16384" max="16384" width="9.83203125" hidden="1" customWidth="1"/>
  </cols>
  <sheetData>
    <row r="1" spans="1:11" ht="8" customHeight="1"/>
    <row r="2" spans="1:11" ht="15">
      <c r="A2" s="80" t="s">
        <v>0</v>
      </c>
      <c r="B2" s="80" t="s">
        <v>0</v>
      </c>
      <c r="C2" s="80" t="s">
        <v>0</v>
      </c>
      <c r="D2" s="81" t="s">
        <v>102</v>
      </c>
      <c r="E2" s="80"/>
      <c r="F2" s="80"/>
      <c r="G2" s="80" t="s">
        <v>0</v>
      </c>
      <c r="H2" s="80" t="s">
        <v>0</v>
      </c>
      <c r="I2" s="80" t="s">
        <v>0</v>
      </c>
      <c r="J2" s="80" t="s">
        <v>0</v>
      </c>
      <c r="K2" s="80" t="s">
        <v>0</v>
      </c>
    </row>
    <row r="3" spans="1:11" ht="8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</row>
    <row r="4" spans="1:11" ht="15">
      <c r="A4" s="82"/>
      <c r="B4" s="82"/>
      <c r="C4" s="82"/>
      <c r="D4" s="91" t="s">
        <v>10</v>
      </c>
      <c r="E4" s="92">
        <v>2015</v>
      </c>
      <c r="F4" s="92">
        <f>+E4+1</f>
        <v>2016</v>
      </c>
      <c r="G4" s="92">
        <f>+F4+1</f>
        <v>2017</v>
      </c>
      <c r="H4" s="92">
        <f>+G4+1</f>
        <v>2018</v>
      </c>
      <c r="I4" s="92">
        <f>2018</f>
        <v>2018</v>
      </c>
      <c r="J4" s="92">
        <f t="shared" ref="J4:K4" si="0">+I4+1</f>
        <v>2019</v>
      </c>
      <c r="K4" s="92">
        <f t="shared" si="0"/>
        <v>2020</v>
      </c>
    </row>
    <row r="5" spans="1:11" ht="15">
      <c r="A5" s="82"/>
      <c r="B5" s="82"/>
      <c r="C5" s="82"/>
      <c r="D5" s="82" t="s">
        <v>103</v>
      </c>
      <c r="E5" s="93">
        <v>88.108999999999995</v>
      </c>
      <c r="F5" s="93"/>
      <c r="G5" s="93"/>
      <c r="H5" s="93"/>
      <c r="I5" s="93">
        <f>+'Riclassifica v2'!D11</f>
        <v>0</v>
      </c>
      <c r="J5" s="93">
        <f>+'Riclassifica v2'!C11</f>
        <v>0</v>
      </c>
      <c r="K5" s="93">
        <f>+'Riclassifica v2'!D11</f>
        <v>0</v>
      </c>
    </row>
    <row r="6" spans="1:11" ht="15">
      <c r="A6" s="82"/>
      <c r="B6" s="82"/>
      <c r="C6" s="82"/>
      <c r="D6" s="94" t="s">
        <v>104</v>
      </c>
      <c r="E6" s="95">
        <v>0</v>
      </c>
      <c r="F6" s="96">
        <f>+F5/E5-1</f>
        <v>-1</v>
      </c>
      <c r="G6" s="96" t="e">
        <f>+G5/F5-1</f>
        <v>#DIV/0!</v>
      </c>
      <c r="H6" s="96" t="e">
        <f>+H5/G5-1</f>
        <v>#DIV/0!</v>
      </c>
      <c r="I6" s="96" t="e">
        <f t="shared" ref="I6:K6" si="1">+I5/H5-1</f>
        <v>#DIV/0!</v>
      </c>
      <c r="J6" s="96" t="e">
        <f t="shared" si="1"/>
        <v>#DIV/0!</v>
      </c>
      <c r="K6" s="96" t="e">
        <f t="shared" si="1"/>
        <v>#DIV/0!</v>
      </c>
    </row>
    <row r="7" spans="1:11" ht="8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</row>
    <row r="8" spans="1:11" ht="15">
      <c r="A8" s="82"/>
      <c r="B8" s="82"/>
      <c r="C8" s="82"/>
      <c r="D8" s="82" t="s">
        <v>105</v>
      </c>
      <c r="E8" s="93">
        <v>6.15</v>
      </c>
      <c r="F8" s="93"/>
      <c r="G8" s="93"/>
      <c r="H8" s="93"/>
      <c r="I8" s="93">
        <f>+'Riclassifica v2'!D23</f>
        <v>0</v>
      </c>
      <c r="J8" s="93">
        <f>+'Riclassifica v2'!C23</f>
        <v>0</v>
      </c>
      <c r="K8" s="93">
        <f>+'Riclassifica v2'!D23</f>
        <v>0</v>
      </c>
    </row>
    <row r="9" spans="1:11" ht="15">
      <c r="A9" s="82"/>
      <c r="B9" s="82"/>
      <c r="C9" s="82"/>
      <c r="D9" s="94" t="s">
        <v>106</v>
      </c>
      <c r="E9" s="96">
        <f t="shared" ref="E9:F9" si="2">+IF((E8/E$5)&lt;0,"neg.",E8/E$5)</f>
        <v>6.9799906933457431E-2</v>
      </c>
      <c r="F9" s="96" t="e">
        <f t="shared" si="2"/>
        <v>#DIV/0!</v>
      </c>
      <c r="G9" s="96" t="e">
        <f>+IF((G8/G$5)&lt;0,"neg.",G8/G$5)</f>
        <v>#DIV/0!</v>
      </c>
      <c r="H9" s="96" t="e">
        <f>+IF((H8/H$5)&lt;0,"neg.",H8/H$5)</f>
        <v>#DIV/0!</v>
      </c>
      <c r="I9" s="96" t="e">
        <f>+IF((I8/I$5)&lt;0,"neg.",I8/I$5)</f>
        <v>#DIV/0!</v>
      </c>
      <c r="J9" s="96" t="e">
        <f>+IF((J8/J$5)&lt;0,"neg.",J8/J$5)</f>
        <v>#DIV/0!</v>
      </c>
      <c r="K9" s="96" t="e">
        <f>+IF((K8/K$5)&lt;0,"neg.",K8/K$5)</f>
        <v>#DIV/0!</v>
      </c>
    </row>
    <row r="10" spans="1:11" ht="8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</row>
    <row r="11" spans="1:11" ht="15">
      <c r="A11" s="82"/>
      <c r="B11" s="82"/>
      <c r="C11" s="82"/>
      <c r="D11" s="82" t="s">
        <v>7</v>
      </c>
      <c r="E11" s="93">
        <v>3.081</v>
      </c>
      <c r="F11" s="93"/>
      <c r="G11" s="93"/>
      <c r="H11" s="93"/>
      <c r="I11" s="93">
        <f>+'Riclassifica v2'!D27</f>
        <v>0</v>
      </c>
      <c r="J11" s="93">
        <f>+'Riclassifica v2'!C27</f>
        <v>0</v>
      </c>
      <c r="K11" s="93">
        <f>+'Riclassifica v2'!D27</f>
        <v>0</v>
      </c>
    </row>
    <row r="12" spans="1:11" ht="15">
      <c r="A12" s="82"/>
      <c r="B12" s="82"/>
      <c r="C12" s="82"/>
      <c r="D12" s="94" t="s">
        <v>107</v>
      </c>
      <c r="E12" s="97">
        <f t="shared" ref="E12:J12" si="3">+IF((E11/E$5)&lt;0,"neg.",E11/E$5)</f>
        <v>3.4968050936907698E-2</v>
      </c>
      <c r="F12" s="97" t="e">
        <f t="shared" si="3"/>
        <v>#DIV/0!</v>
      </c>
      <c r="G12" s="97" t="e">
        <f t="shared" si="3"/>
        <v>#DIV/0!</v>
      </c>
      <c r="H12" s="97" t="e">
        <f t="shared" si="3"/>
        <v>#DIV/0!</v>
      </c>
      <c r="I12" s="97" t="e">
        <f t="shared" si="3"/>
        <v>#DIV/0!</v>
      </c>
      <c r="J12" s="96" t="e">
        <f t="shared" si="3"/>
        <v>#DIV/0!</v>
      </c>
      <c r="K12" s="96" t="e">
        <f t="shared" ref="K12" si="4">+IF((K11/K$5)&lt;0,"neg.",K11/K$5)</f>
        <v>#DIV/0!</v>
      </c>
    </row>
    <row r="13" spans="1:11" ht="8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</row>
    <row r="14" spans="1:11" ht="15">
      <c r="A14" s="82"/>
      <c r="B14" s="82"/>
      <c r="C14" s="82"/>
      <c r="D14" s="82" t="s">
        <v>108</v>
      </c>
      <c r="E14" s="93">
        <v>1.407</v>
      </c>
      <c r="F14" s="93"/>
      <c r="G14" s="93"/>
      <c r="H14" s="93"/>
      <c r="I14" s="93">
        <f>+'Riclassifica v2'!D36</f>
        <v>0</v>
      </c>
      <c r="J14" s="93">
        <f>+'Riclassifica v2'!C36</f>
        <v>0</v>
      </c>
      <c r="K14" s="93">
        <f>+'Riclassifica v2'!D36</f>
        <v>0</v>
      </c>
    </row>
    <row r="15" spans="1:11" ht="15">
      <c r="A15" s="82"/>
      <c r="B15" s="82"/>
      <c r="C15" s="82"/>
      <c r="D15" s="94" t="s">
        <v>109</v>
      </c>
      <c r="E15" s="97">
        <f t="shared" ref="E15:J15" si="5">+IF((E14/E$5)&lt;0,"neg.",E14/E$5)</f>
        <v>1.5968856756971479E-2</v>
      </c>
      <c r="F15" s="97" t="e">
        <f t="shared" si="5"/>
        <v>#DIV/0!</v>
      </c>
      <c r="G15" s="97" t="e">
        <f t="shared" si="5"/>
        <v>#DIV/0!</v>
      </c>
      <c r="H15" s="97" t="e">
        <f t="shared" si="5"/>
        <v>#DIV/0!</v>
      </c>
      <c r="I15" s="97" t="e">
        <f t="shared" si="5"/>
        <v>#DIV/0!</v>
      </c>
      <c r="J15" s="97" t="e">
        <f t="shared" si="5"/>
        <v>#DIV/0!</v>
      </c>
      <c r="K15" s="97" t="e">
        <f t="shared" ref="K15" si="6">+IF((K14/K$5)&lt;0,"neg.",K14/K$5)</f>
        <v>#DIV/0!</v>
      </c>
    </row>
    <row r="16" spans="1:11" ht="4" customHeight="1">
      <c r="A16" s="82"/>
      <c r="B16" s="82"/>
      <c r="C16" s="82"/>
      <c r="D16" s="98"/>
      <c r="E16" s="98"/>
      <c r="F16" s="98"/>
      <c r="G16" s="98"/>
      <c r="H16" s="98"/>
      <c r="I16" s="98"/>
      <c r="J16" s="98"/>
      <c r="K16" s="98"/>
    </row>
    <row r="17" spans="1:11" ht="4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</row>
    <row r="18" spans="1:11" ht="15">
      <c r="A18" s="82"/>
      <c r="B18" s="82"/>
      <c r="C18" s="82"/>
      <c r="D18" s="82" t="s">
        <v>110</v>
      </c>
      <c r="E18" s="93">
        <v>23.593</v>
      </c>
      <c r="F18" s="93"/>
      <c r="G18" s="93"/>
      <c r="H18" s="93"/>
      <c r="I18" s="93">
        <f>+'Riclassifica v2'!D127</f>
        <v>0</v>
      </c>
      <c r="J18" s="93">
        <f>+'Riclassifica v2'!C127</f>
        <v>0</v>
      </c>
      <c r="K18" s="93">
        <f>+'Riclassifica v2'!D127</f>
        <v>0</v>
      </c>
    </row>
    <row r="19" spans="1:11" ht="15">
      <c r="A19" s="82"/>
      <c r="B19" s="82"/>
      <c r="C19" s="82"/>
      <c r="D19" s="94" t="s">
        <v>111</v>
      </c>
      <c r="E19" s="99">
        <f t="shared" ref="E19:F19" si="7">+IF(E18&lt;0,"cash",E18/E8)</f>
        <v>3.8362601626016257</v>
      </c>
      <c r="F19" s="99" t="e">
        <f t="shared" si="7"/>
        <v>#DIV/0!</v>
      </c>
      <c r="G19" s="99" t="e">
        <f>+IF(G18&lt;0,"cash",G18/G8)</f>
        <v>#DIV/0!</v>
      </c>
      <c r="H19" s="99" t="e">
        <f>+IF(H18&lt;0,"cash",H18/H8)</f>
        <v>#DIV/0!</v>
      </c>
      <c r="I19" s="99" t="e">
        <f>+IF(I18&lt;0,"cash",I18/I8)</f>
        <v>#DIV/0!</v>
      </c>
      <c r="J19" s="99" t="e">
        <f>+IF(J18&lt;0,"cash",J18/J8)</f>
        <v>#DIV/0!</v>
      </c>
      <c r="K19" s="99" t="e">
        <f>+IF(K18&lt;0,"cash",K18/K8)</f>
        <v>#DIV/0!</v>
      </c>
    </row>
    <row r="20" spans="1:11" ht="8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</row>
    <row r="21" spans="1:11" ht="16" customHeight="1">
      <c r="A21" s="82"/>
      <c r="B21" s="82"/>
      <c r="C21" s="82"/>
      <c r="D21" s="100" t="str">
        <f>D4</f>
        <v>€ m</v>
      </c>
      <c r="E21" s="92">
        <f t="shared" ref="E21:F21" si="8">E4</f>
        <v>2015</v>
      </c>
      <c r="F21" s="92">
        <f t="shared" si="8"/>
        <v>2016</v>
      </c>
      <c r="G21" s="92">
        <f>G4</f>
        <v>2017</v>
      </c>
      <c r="H21" s="92">
        <f>H4</f>
        <v>2018</v>
      </c>
      <c r="I21" s="92">
        <f>I4</f>
        <v>2018</v>
      </c>
      <c r="J21" s="92">
        <f>J4</f>
        <v>2019</v>
      </c>
      <c r="K21" s="92">
        <f>K4</f>
        <v>2020</v>
      </c>
    </row>
    <row r="22" spans="1:11" ht="4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</row>
    <row r="23" spans="1:11" ht="16" customHeight="1">
      <c r="A23" s="82"/>
      <c r="B23" s="82"/>
      <c r="C23" s="82"/>
      <c r="D23" s="101" t="str">
        <f>D5</f>
        <v>VdP</v>
      </c>
      <c r="E23" s="102">
        <f t="shared" ref="E23:J24" si="9">E5</f>
        <v>88.108999999999995</v>
      </c>
      <c r="F23" s="102">
        <f t="shared" si="9"/>
        <v>0</v>
      </c>
      <c r="G23" s="102">
        <f t="shared" si="9"/>
        <v>0</v>
      </c>
      <c r="H23" s="102">
        <f t="shared" si="9"/>
        <v>0</v>
      </c>
      <c r="I23" s="102">
        <f t="shared" si="9"/>
        <v>0</v>
      </c>
      <c r="J23" s="102">
        <f t="shared" si="9"/>
        <v>0</v>
      </c>
      <c r="K23" s="102">
        <f t="shared" ref="K23" si="10">K5</f>
        <v>0</v>
      </c>
    </row>
    <row r="24" spans="1:11" ht="16" customHeight="1">
      <c r="A24" s="82"/>
      <c r="B24" s="82"/>
      <c r="C24" s="82"/>
      <c r="D24" s="94" t="str">
        <f>D6</f>
        <v>Y-o-Y Growth %</v>
      </c>
      <c r="E24" s="97">
        <f t="shared" si="9"/>
        <v>0</v>
      </c>
      <c r="F24" s="97">
        <f t="shared" si="9"/>
        <v>-1</v>
      </c>
      <c r="G24" s="97" t="e">
        <f t="shared" si="9"/>
        <v>#DIV/0!</v>
      </c>
      <c r="H24" s="97" t="e">
        <f t="shared" si="9"/>
        <v>#DIV/0!</v>
      </c>
      <c r="I24" s="97" t="e">
        <f t="shared" si="9"/>
        <v>#DIV/0!</v>
      </c>
      <c r="J24" s="96" t="e">
        <f t="shared" si="9"/>
        <v>#DIV/0!</v>
      </c>
      <c r="K24" s="96" t="e">
        <f t="shared" ref="K24" si="11">K6</f>
        <v>#DIV/0!</v>
      </c>
    </row>
    <row r="25" spans="1:11" ht="4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</row>
    <row r="26" spans="1:11" ht="16" customHeight="1">
      <c r="A26" s="82"/>
      <c r="B26" s="82"/>
      <c r="C26" s="82"/>
      <c r="D26" s="101" t="str">
        <f>D8</f>
        <v>EBITDA gestionale</v>
      </c>
      <c r="E26" s="102">
        <f t="shared" ref="E26:F27" si="12">E8</f>
        <v>6.15</v>
      </c>
      <c r="F26" s="102">
        <f t="shared" si="12"/>
        <v>0</v>
      </c>
      <c r="G26" s="102">
        <f>G8</f>
        <v>0</v>
      </c>
      <c r="H26" s="102">
        <f>H8</f>
        <v>0</v>
      </c>
      <c r="I26" s="102">
        <f>I8</f>
        <v>0</v>
      </c>
      <c r="J26" s="102">
        <f>J8</f>
        <v>0</v>
      </c>
      <c r="K26" s="102">
        <f>K8</f>
        <v>0</v>
      </c>
    </row>
    <row r="27" spans="1:11" ht="16" customHeight="1">
      <c r="A27" s="82"/>
      <c r="B27" s="82"/>
      <c r="C27" s="82"/>
      <c r="D27" s="94" t="str">
        <f t="shared" ref="D27:J27" si="13">D9</f>
        <v>EBITDA Margin %</v>
      </c>
      <c r="E27" s="97">
        <f t="shared" si="12"/>
        <v>6.9799906933457431E-2</v>
      </c>
      <c r="F27" s="97" t="e">
        <f t="shared" si="12"/>
        <v>#DIV/0!</v>
      </c>
      <c r="G27" s="97" t="e">
        <f t="shared" si="13"/>
        <v>#DIV/0!</v>
      </c>
      <c r="H27" s="97" t="e">
        <f t="shared" si="13"/>
        <v>#DIV/0!</v>
      </c>
      <c r="I27" s="97" t="e">
        <f t="shared" si="13"/>
        <v>#DIV/0!</v>
      </c>
      <c r="J27" s="96" t="e">
        <f t="shared" si="13"/>
        <v>#DIV/0!</v>
      </c>
      <c r="K27" s="96" t="e">
        <f t="shared" ref="K27" si="14">K9</f>
        <v>#DIV/0!</v>
      </c>
    </row>
    <row r="28" spans="1:11" ht="4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</row>
    <row r="29" spans="1:11" ht="16" customHeight="1">
      <c r="A29" s="82"/>
      <c r="B29" s="82"/>
      <c r="C29" s="82"/>
      <c r="D29" s="101" t="str">
        <f t="shared" ref="D29:J30" si="15">D11</f>
        <v>EBIT</v>
      </c>
      <c r="E29" s="102">
        <f t="shared" si="15"/>
        <v>3.081</v>
      </c>
      <c r="F29" s="102">
        <f t="shared" si="15"/>
        <v>0</v>
      </c>
      <c r="G29" s="102">
        <f>G11</f>
        <v>0</v>
      </c>
      <c r="H29" s="102">
        <f>H11</f>
        <v>0</v>
      </c>
      <c r="I29" s="102">
        <f>I11</f>
        <v>0</v>
      </c>
      <c r="J29" s="102">
        <f t="shared" si="15"/>
        <v>0</v>
      </c>
      <c r="K29" s="102">
        <f t="shared" ref="K29" si="16">K11</f>
        <v>0</v>
      </c>
    </row>
    <row r="30" spans="1:11" ht="16" customHeight="1">
      <c r="A30" s="82"/>
      <c r="B30" s="82"/>
      <c r="C30" s="82"/>
      <c r="D30" s="94" t="str">
        <f t="shared" si="15"/>
        <v>EBIT Margin %</v>
      </c>
      <c r="E30" s="97">
        <f t="shared" si="15"/>
        <v>3.4968050936907698E-2</v>
      </c>
      <c r="F30" s="97" t="e">
        <f t="shared" si="15"/>
        <v>#DIV/0!</v>
      </c>
      <c r="G30" s="97" t="e">
        <f t="shared" si="15"/>
        <v>#DIV/0!</v>
      </c>
      <c r="H30" s="97" t="e">
        <f t="shared" si="15"/>
        <v>#DIV/0!</v>
      </c>
      <c r="I30" s="97" t="e">
        <f t="shared" si="15"/>
        <v>#DIV/0!</v>
      </c>
      <c r="J30" s="96" t="e">
        <f t="shared" si="15"/>
        <v>#DIV/0!</v>
      </c>
      <c r="K30" s="96" t="e">
        <f t="shared" ref="K30" si="17">K12</f>
        <v>#DIV/0!</v>
      </c>
    </row>
    <row r="31" spans="1:11" ht="4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</row>
    <row r="32" spans="1:11" ht="16" customHeight="1">
      <c r="A32" s="82"/>
      <c r="B32" s="82"/>
      <c r="C32" s="82"/>
      <c r="D32" s="101" t="str">
        <f t="shared" ref="D32:J33" si="18">D14</f>
        <v>Net Income/ (Loss)</v>
      </c>
      <c r="E32" s="102">
        <f t="shared" si="18"/>
        <v>1.407</v>
      </c>
      <c r="F32" s="102">
        <f t="shared" si="18"/>
        <v>0</v>
      </c>
      <c r="G32" s="102">
        <f>G14</f>
        <v>0</v>
      </c>
      <c r="H32" s="102">
        <f>H14</f>
        <v>0</v>
      </c>
      <c r="I32" s="102">
        <f>I14</f>
        <v>0</v>
      </c>
      <c r="J32" s="102">
        <f t="shared" si="18"/>
        <v>0</v>
      </c>
      <c r="K32" s="102">
        <f t="shared" ref="K32" si="19">K14</f>
        <v>0</v>
      </c>
    </row>
    <row r="33" spans="1:11" ht="16" customHeight="1">
      <c r="A33" s="82"/>
      <c r="B33" s="82"/>
      <c r="C33" s="82"/>
      <c r="D33" s="94" t="str">
        <f t="shared" si="18"/>
        <v>Net Income Margin %</v>
      </c>
      <c r="E33" s="97">
        <f t="shared" si="18"/>
        <v>1.5968856756971479E-2</v>
      </c>
      <c r="F33" s="97" t="e">
        <f t="shared" si="18"/>
        <v>#DIV/0!</v>
      </c>
      <c r="G33" s="97" t="e">
        <f t="shared" si="18"/>
        <v>#DIV/0!</v>
      </c>
      <c r="H33" s="97" t="e">
        <f t="shared" si="18"/>
        <v>#DIV/0!</v>
      </c>
      <c r="I33" s="97" t="e">
        <f t="shared" si="18"/>
        <v>#DIV/0!</v>
      </c>
      <c r="J33" s="97" t="e">
        <f t="shared" si="18"/>
        <v>#DIV/0!</v>
      </c>
      <c r="K33" s="97" t="e">
        <f t="shared" ref="K33" si="20">K15</f>
        <v>#DIV/0!</v>
      </c>
    </row>
    <row r="34" spans="1:11" ht="4" customHeight="1">
      <c r="A34" s="82"/>
      <c r="B34" s="82"/>
      <c r="C34" s="82"/>
      <c r="D34" s="98"/>
      <c r="E34" s="98"/>
      <c r="F34" s="98"/>
      <c r="G34" s="98"/>
      <c r="H34" s="98"/>
      <c r="I34" s="98"/>
      <c r="J34" s="98"/>
      <c r="K34" s="98"/>
    </row>
    <row r="35" spans="1:11" ht="4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</row>
    <row r="36" spans="1:11" ht="16" customHeight="1">
      <c r="A36" s="82"/>
      <c r="B36" s="82"/>
      <c r="C36" s="82"/>
      <c r="D36" s="103" t="str">
        <f t="shared" ref="D36:J37" si="21">D18</f>
        <v>Net Debt/ (Cash)</v>
      </c>
      <c r="E36" s="104">
        <f t="shared" si="21"/>
        <v>23.593</v>
      </c>
      <c r="F36" s="104">
        <f t="shared" si="21"/>
        <v>0</v>
      </c>
      <c r="G36" s="104">
        <f>G18</f>
        <v>0</v>
      </c>
      <c r="H36" s="104">
        <f>H18</f>
        <v>0</v>
      </c>
      <c r="I36" s="104">
        <f>I18</f>
        <v>0</v>
      </c>
      <c r="J36" s="104">
        <f t="shared" si="21"/>
        <v>0</v>
      </c>
      <c r="K36" s="104">
        <f t="shared" ref="K36" si="22">K18</f>
        <v>0</v>
      </c>
    </row>
    <row r="37" spans="1:11" ht="16" customHeight="1">
      <c r="A37" s="82"/>
      <c r="B37" s="82"/>
      <c r="C37" s="82"/>
      <c r="D37" s="94" t="str">
        <f t="shared" si="21"/>
        <v>xEBITDA</v>
      </c>
      <c r="E37" s="99">
        <f t="shared" si="21"/>
        <v>3.8362601626016257</v>
      </c>
      <c r="F37" s="99" t="e">
        <f t="shared" si="21"/>
        <v>#DIV/0!</v>
      </c>
      <c r="G37" s="99" t="e">
        <f t="shared" si="21"/>
        <v>#DIV/0!</v>
      </c>
      <c r="H37" s="99" t="e">
        <f t="shared" si="21"/>
        <v>#DIV/0!</v>
      </c>
      <c r="I37" s="99" t="e">
        <f t="shared" si="21"/>
        <v>#DIV/0!</v>
      </c>
      <c r="J37" s="99" t="e">
        <f t="shared" si="21"/>
        <v>#DIV/0!</v>
      </c>
      <c r="K37" s="99" t="e">
        <f t="shared" ref="K37" si="23">K19</f>
        <v>#DIV/0!</v>
      </c>
    </row>
    <row r="38" spans="1:11" ht="8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</row>
    <row r="39" spans="1:11" ht="15">
      <c r="A39" s="80" t="s">
        <v>0</v>
      </c>
      <c r="B39" s="80" t="s">
        <v>0</v>
      </c>
      <c r="C39" s="80" t="s">
        <v>0</v>
      </c>
      <c r="D39" s="81" t="s">
        <v>97</v>
      </c>
      <c r="E39" s="80"/>
      <c r="F39" s="80"/>
      <c r="G39" s="80" t="s">
        <v>0</v>
      </c>
      <c r="H39" s="80" t="s">
        <v>0</v>
      </c>
      <c r="I39" s="80" t="s">
        <v>0</v>
      </c>
      <c r="J39" s="80" t="s">
        <v>0</v>
      </c>
      <c r="K39" s="80" t="s">
        <v>0</v>
      </c>
    </row>
    <row r="40" spans="1:11" s="82" customFormat="1" ht="15"/>
    <row r="41" spans="1:11" s="82" customFormat="1" ht="15">
      <c r="E41" s="105"/>
      <c r="F41" s="105"/>
      <c r="G41" s="105"/>
      <c r="H41" s="105"/>
      <c r="I41" s="105"/>
    </row>
    <row r="42" spans="1:11" ht="15" hidden="1">
      <c r="E42" s="106"/>
      <c r="F42" s="106"/>
      <c r="G42" s="106"/>
      <c r="H42" s="106"/>
      <c r="I42" s="106"/>
    </row>
    <row r="43" spans="1:11" ht="15" hidden="1">
      <c r="E43" s="106"/>
      <c r="F43" s="106"/>
      <c r="G43" s="106"/>
      <c r="H43" s="106"/>
      <c r="I43" s="10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F410-BEC7-2044-90E8-992143F0F067}">
  <sheetPr>
    <tabColor theme="0" tint="-0.14999847407452621"/>
  </sheetPr>
  <dimension ref="A1:G49"/>
  <sheetViews>
    <sheetView showGridLines="0" workbookViewId="0">
      <selection activeCell="E31" sqref="E31"/>
    </sheetView>
  </sheetViews>
  <sheetFormatPr baseColWidth="10" defaultColWidth="0" defaultRowHeight="15" zeroHeight="1"/>
  <cols>
    <col min="1" max="3" width="2.6640625" customWidth="1"/>
    <col min="4" max="4" width="40.5" bestFit="1" customWidth="1"/>
    <col min="5" max="7" width="10.6640625" customWidth="1"/>
    <col min="8" max="16384" width="9.1640625" hidden="1"/>
  </cols>
  <sheetData>
    <row r="1" spans="1:7" ht="8" customHeight="1"/>
    <row r="2" spans="1:7">
      <c r="A2" s="80" t="s">
        <v>0</v>
      </c>
      <c r="B2" s="80" t="s">
        <v>0</v>
      </c>
      <c r="C2" s="80" t="s">
        <v>0</v>
      </c>
      <c r="D2" s="81"/>
      <c r="E2" s="80" t="s">
        <v>0</v>
      </c>
      <c r="F2" s="80" t="s">
        <v>0</v>
      </c>
      <c r="G2" s="80" t="s">
        <v>0</v>
      </c>
    </row>
    <row r="3" spans="1:7" ht="8" customHeight="1">
      <c r="A3" s="82"/>
      <c r="B3" s="82"/>
      <c r="C3" s="82"/>
      <c r="D3" s="82"/>
      <c r="E3" s="82"/>
      <c r="F3" s="82"/>
      <c r="G3" s="82"/>
    </row>
    <row r="4" spans="1:7">
      <c r="A4" s="82"/>
      <c r="B4" s="82"/>
      <c r="C4" s="82"/>
      <c r="D4" s="82"/>
      <c r="E4" s="2" t="s">
        <v>93</v>
      </c>
      <c r="F4" s="2" t="s">
        <v>94</v>
      </c>
      <c r="G4" s="82"/>
    </row>
    <row r="5" spans="1:7" s="82" customFormat="1">
      <c r="E5" s="83"/>
      <c r="F5" s="84" t="e">
        <f t="shared" ref="F5:F11" si="0">E5/$E$12</f>
        <v>#DIV/0!</v>
      </c>
    </row>
    <row r="6" spans="1:7" s="82" customFormat="1">
      <c r="E6" s="83"/>
      <c r="F6" s="84" t="e">
        <f t="shared" si="0"/>
        <v>#DIV/0!</v>
      </c>
    </row>
    <row r="7" spans="1:7" s="82" customFormat="1">
      <c r="E7" s="83"/>
      <c r="F7" s="84" t="e">
        <f t="shared" si="0"/>
        <v>#DIV/0!</v>
      </c>
    </row>
    <row r="8" spans="1:7" s="82" customFormat="1">
      <c r="E8" s="83"/>
      <c r="F8" s="84" t="e">
        <f t="shared" si="0"/>
        <v>#DIV/0!</v>
      </c>
    </row>
    <row r="9" spans="1:7" s="82" customFormat="1">
      <c r="E9" s="83"/>
      <c r="F9" s="84" t="e">
        <f t="shared" si="0"/>
        <v>#DIV/0!</v>
      </c>
    </row>
    <row r="10" spans="1:7" s="82" customFormat="1">
      <c r="E10" s="83"/>
      <c r="F10" s="84" t="e">
        <f t="shared" si="0"/>
        <v>#DIV/0!</v>
      </c>
    </row>
    <row r="11" spans="1:7" s="82" customFormat="1">
      <c r="E11" s="83"/>
      <c r="F11" s="84" t="e">
        <f t="shared" si="0"/>
        <v>#DIV/0!</v>
      </c>
    </row>
    <row r="12" spans="1:7" s="82" customFormat="1">
      <c r="D12" s="85" t="s">
        <v>95</v>
      </c>
      <c r="E12" s="86">
        <f>SUM(E5:E11)</f>
        <v>0</v>
      </c>
      <c r="F12" s="87" t="e">
        <f>SUM(F5:F11)</f>
        <v>#DIV/0!</v>
      </c>
    </row>
    <row r="13" spans="1:7" s="82" customFormat="1"/>
    <row r="14" spans="1:7" s="82" customFormat="1">
      <c r="A14" s="80" t="s">
        <v>0</v>
      </c>
      <c r="B14" s="80" t="s">
        <v>0</v>
      </c>
      <c r="C14" s="80" t="s">
        <v>0</v>
      </c>
      <c r="D14" s="81"/>
      <c r="E14" s="80" t="s">
        <v>0</v>
      </c>
      <c r="F14" s="80" t="s">
        <v>0</v>
      </c>
      <c r="G14" s="80" t="s">
        <v>0</v>
      </c>
    </row>
    <row r="15" spans="1:7">
      <c r="A15" s="82"/>
      <c r="B15" s="82"/>
      <c r="C15" s="82"/>
      <c r="D15" s="82"/>
      <c r="E15" s="82"/>
      <c r="F15" s="82"/>
      <c r="G15" s="82"/>
    </row>
    <row r="16" spans="1:7">
      <c r="A16" s="82"/>
      <c r="B16" s="82"/>
      <c r="C16" s="82"/>
      <c r="D16" s="82"/>
      <c r="E16" s="2" t="s">
        <v>96</v>
      </c>
      <c r="F16" s="2" t="s">
        <v>94</v>
      </c>
      <c r="G16" s="82"/>
    </row>
    <row r="17" spans="1:7">
      <c r="A17" s="82"/>
      <c r="B17" s="82"/>
      <c r="C17" s="82"/>
      <c r="D17" s="82"/>
      <c r="E17" s="83"/>
      <c r="F17" s="84" t="e">
        <f>E17/$E$19</f>
        <v>#DIV/0!</v>
      </c>
      <c r="G17" s="82"/>
    </row>
    <row r="18" spans="1:7">
      <c r="A18" s="82"/>
      <c r="B18" s="82"/>
      <c r="C18" s="82"/>
      <c r="D18" s="82"/>
      <c r="E18" s="83"/>
      <c r="F18" s="84" t="e">
        <f>E18/$E$19</f>
        <v>#DIV/0!</v>
      </c>
      <c r="G18" s="82"/>
    </row>
    <row r="19" spans="1:7">
      <c r="A19" s="82"/>
      <c r="B19" s="82"/>
      <c r="C19" s="82"/>
      <c r="D19" s="85" t="s">
        <v>95</v>
      </c>
      <c r="E19" s="86">
        <f>SUM(E17:E18)</f>
        <v>0</v>
      </c>
      <c r="F19" s="87" t="e">
        <f>SUM(F17:F18)</f>
        <v>#DIV/0!</v>
      </c>
      <c r="G19" s="82"/>
    </row>
    <row r="20" spans="1:7"/>
    <row r="21" spans="1:7">
      <c r="A21" s="80" t="s">
        <v>0</v>
      </c>
      <c r="B21" s="80" t="s">
        <v>0</v>
      </c>
      <c r="C21" s="80" t="s">
        <v>0</v>
      </c>
      <c r="D21" s="81"/>
      <c r="E21" s="80" t="s">
        <v>0</v>
      </c>
      <c r="F21" s="80" t="s">
        <v>0</v>
      </c>
      <c r="G21" s="80" t="s">
        <v>0</v>
      </c>
    </row>
    <row r="22" spans="1:7">
      <c r="A22" s="82"/>
      <c r="B22" s="82"/>
      <c r="C22" s="82"/>
      <c r="D22" s="82"/>
      <c r="E22" s="82"/>
      <c r="F22" s="82"/>
      <c r="G22" s="82"/>
    </row>
    <row r="23" spans="1:7">
      <c r="A23" s="82"/>
      <c r="B23" s="82"/>
      <c r="C23" s="82"/>
      <c r="D23" s="82"/>
      <c r="E23" s="2" t="s">
        <v>96</v>
      </c>
      <c r="F23" s="2" t="s">
        <v>94</v>
      </c>
      <c r="G23" s="82"/>
    </row>
    <row r="24" spans="1:7">
      <c r="A24" s="82"/>
      <c r="B24" s="82"/>
      <c r="C24" s="82"/>
      <c r="D24" s="82"/>
      <c r="E24" s="83"/>
      <c r="F24" s="84" t="e">
        <f>E24/E26</f>
        <v>#DIV/0!</v>
      </c>
      <c r="G24" s="82"/>
    </row>
    <row r="25" spans="1:7">
      <c r="A25" s="82"/>
      <c r="B25" s="82"/>
      <c r="C25" s="82"/>
      <c r="D25" s="82"/>
      <c r="E25" s="83"/>
      <c r="F25" s="84" t="e">
        <f>E25/E26</f>
        <v>#DIV/0!</v>
      </c>
      <c r="G25" s="82"/>
    </row>
    <row r="26" spans="1:7">
      <c r="A26" s="82"/>
      <c r="B26" s="82"/>
      <c r="C26" s="82"/>
      <c r="D26" s="85" t="s">
        <v>95</v>
      </c>
      <c r="E26" s="86">
        <f>SUM(E24:E25)</f>
        <v>0</v>
      </c>
      <c r="F26" s="87" t="e">
        <f>SUM(F24:F25)</f>
        <v>#DIV/0!</v>
      </c>
      <c r="G26" s="82"/>
    </row>
    <row r="27" spans="1:7"/>
    <row r="28" spans="1:7">
      <c r="A28" s="80" t="s">
        <v>0</v>
      </c>
      <c r="B28" s="80" t="s">
        <v>0</v>
      </c>
      <c r="C28" s="80" t="s">
        <v>0</v>
      </c>
      <c r="D28" s="81"/>
      <c r="E28" s="80" t="s">
        <v>0</v>
      </c>
      <c r="F28" s="80" t="s">
        <v>0</v>
      </c>
      <c r="G28" s="80" t="s">
        <v>0</v>
      </c>
    </row>
    <row r="29" spans="1:7">
      <c r="A29" s="82"/>
      <c r="B29" s="82"/>
      <c r="C29" s="82"/>
      <c r="D29" s="82"/>
      <c r="E29" s="82"/>
      <c r="F29" s="82"/>
      <c r="G29" s="82"/>
    </row>
    <row r="30" spans="1:7">
      <c r="A30" s="82"/>
      <c r="B30" s="82"/>
      <c r="C30" s="82"/>
      <c r="D30" s="82"/>
      <c r="E30" s="2" t="s">
        <v>96</v>
      </c>
      <c r="F30" s="2" t="s">
        <v>94</v>
      </c>
      <c r="G30" s="82"/>
    </row>
    <row r="31" spans="1:7">
      <c r="A31" s="82"/>
      <c r="B31" s="82"/>
      <c r="C31" s="82"/>
      <c r="D31" s="82"/>
      <c r="E31" s="83"/>
      <c r="F31" s="84" t="e">
        <f>E31/E32</f>
        <v>#DIV/0!</v>
      </c>
      <c r="G31" s="82"/>
    </row>
    <row r="32" spans="1:7">
      <c r="A32" s="82"/>
      <c r="B32" s="82"/>
      <c r="C32" s="82"/>
      <c r="D32" s="85" t="s">
        <v>95</v>
      </c>
      <c r="E32" s="86">
        <f>SUM(E31:E31)</f>
        <v>0</v>
      </c>
      <c r="F32" s="87" t="e">
        <f>SUM(F31:F31)</f>
        <v>#DIV/0!</v>
      </c>
      <c r="G32" s="82"/>
    </row>
    <row r="33" spans="1:7"/>
    <row r="34" spans="1:7">
      <c r="A34" s="80" t="s">
        <v>0</v>
      </c>
      <c r="B34" s="80" t="s">
        <v>0</v>
      </c>
      <c r="C34" s="80" t="s">
        <v>0</v>
      </c>
      <c r="D34" s="81"/>
      <c r="E34" s="80" t="s">
        <v>0</v>
      </c>
      <c r="F34" s="80" t="s">
        <v>0</v>
      </c>
      <c r="G34" s="80" t="s">
        <v>0</v>
      </c>
    </row>
    <row r="35" spans="1:7">
      <c r="A35" s="82"/>
      <c r="B35" s="82"/>
      <c r="C35" s="82"/>
      <c r="D35" s="82"/>
      <c r="E35" s="82"/>
      <c r="F35" s="82"/>
      <c r="G35" s="82"/>
    </row>
    <row r="36" spans="1:7">
      <c r="A36" s="82"/>
      <c r="B36" s="82"/>
      <c r="C36" s="82"/>
      <c r="D36" s="82"/>
      <c r="E36" s="2" t="s">
        <v>96</v>
      </c>
      <c r="F36" s="2" t="s">
        <v>94</v>
      </c>
      <c r="G36" s="82"/>
    </row>
    <row r="37" spans="1:7">
      <c r="A37" s="82"/>
      <c r="B37" s="82"/>
      <c r="C37" s="82"/>
      <c r="D37" s="82"/>
      <c r="E37" s="83"/>
      <c r="F37" s="84" t="e">
        <f>E37/E39</f>
        <v>#DIV/0!</v>
      </c>
      <c r="G37" s="82"/>
    </row>
    <row r="38" spans="1:7">
      <c r="A38" s="82"/>
      <c r="B38" s="82"/>
      <c r="C38" s="82"/>
      <c r="D38" s="82"/>
      <c r="E38" s="83"/>
      <c r="F38" s="84" t="e">
        <f>E38/E39</f>
        <v>#DIV/0!</v>
      </c>
      <c r="G38" s="82"/>
    </row>
    <row r="39" spans="1:7">
      <c r="A39" s="82"/>
      <c r="B39" s="82"/>
      <c r="C39" s="82"/>
      <c r="D39" s="85" t="s">
        <v>95</v>
      </c>
      <c r="E39" s="86">
        <f>SUM(E37:E38)</f>
        <v>0</v>
      </c>
      <c r="F39" s="87" t="e">
        <f>SUM(F38:F38)</f>
        <v>#DIV/0!</v>
      </c>
      <c r="G39" s="82"/>
    </row>
    <row r="40" spans="1:7"/>
    <row r="41" spans="1:7">
      <c r="A41" s="80" t="s">
        <v>0</v>
      </c>
      <c r="B41" s="80" t="s">
        <v>0</v>
      </c>
      <c r="C41" s="80" t="s">
        <v>0</v>
      </c>
      <c r="D41" s="81"/>
      <c r="E41" s="80" t="s">
        <v>0</v>
      </c>
      <c r="F41" s="80" t="s">
        <v>0</v>
      </c>
      <c r="G41" s="80" t="s">
        <v>0</v>
      </c>
    </row>
    <row r="42" spans="1:7">
      <c r="A42" s="82"/>
      <c r="B42" s="82"/>
      <c r="C42" s="82"/>
      <c r="D42" s="82"/>
      <c r="E42" s="82"/>
      <c r="F42" s="82"/>
      <c r="G42" s="82"/>
    </row>
    <row r="43" spans="1:7">
      <c r="A43" s="82"/>
      <c r="B43" s="82"/>
      <c r="C43" s="82"/>
      <c r="D43" s="82"/>
      <c r="E43" s="2" t="s">
        <v>96</v>
      </c>
      <c r="F43" s="2" t="s">
        <v>94</v>
      </c>
      <c r="G43" s="82"/>
    </row>
    <row r="44" spans="1:7">
      <c r="A44" s="82"/>
      <c r="B44" s="82"/>
      <c r="C44" s="82"/>
      <c r="D44" s="82"/>
      <c r="E44" s="83"/>
      <c r="F44" s="84" t="e">
        <f>E44/E45</f>
        <v>#DIV/0!</v>
      </c>
      <c r="G44" s="82"/>
    </row>
    <row r="45" spans="1:7">
      <c r="A45" s="82"/>
      <c r="B45" s="82"/>
      <c r="C45" s="82"/>
      <c r="D45" s="85" t="s">
        <v>95</v>
      </c>
      <c r="E45" s="86">
        <f>E44</f>
        <v>0</v>
      </c>
      <c r="F45" s="87" t="e">
        <f>F44</f>
        <v>#DIV/0!</v>
      </c>
      <c r="G45" s="82"/>
    </row>
    <row r="46" spans="1:7">
      <c r="A46" s="82"/>
      <c r="B46" s="82"/>
      <c r="C46" s="82"/>
      <c r="D46" s="82"/>
      <c r="E46" s="82"/>
      <c r="F46" s="82"/>
      <c r="G46" s="82"/>
    </row>
    <row r="47" spans="1:7">
      <c r="A47" s="80" t="s">
        <v>0</v>
      </c>
      <c r="B47" s="80" t="s">
        <v>0</v>
      </c>
      <c r="C47" s="80" t="s">
        <v>0</v>
      </c>
      <c r="D47" s="81" t="s">
        <v>97</v>
      </c>
      <c r="E47" s="80" t="s">
        <v>0</v>
      </c>
      <c r="F47" s="80" t="s">
        <v>0</v>
      </c>
      <c r="G47" s="80" t="s">
        <v>0</v>
      </c>
    </row>
    <row r="48" spans="1:7"/>
    <row r="49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B4F-EBD6-8B4C-BD51-86046E51B5F4}">
  <sheetPr>
    <tabColor theme="0" tint="-0.14999847407452621"/>
  </sheetPr>
  <dimension ref="B2:D9"/>
  <sheetViews>
    <sheetView showGridLines="0" workbookViewId="0">
      <selection activeCell="R27" sqref="R27"/>
    </sheetView>
  </sheetViews>
  <sheetFormatPr baseColWidth="10" defaultColWidth="8.83203125" defaultRowHeight="15"/>
  <cols>
    <col min="2" max="2" width="17.6640625" bestFit="1" customWidth="1"/>
  </cols>
  <sheetData>
    <row r="2" spans="2:4">
      <c r="B2" s="88" t="s">
        <v>10</v>
      </c>
      <c r="C2" s="89">
        <v>2019</v>
      </c>
      <c r="D2" s="89">
        <v>2020</v>
      </c>
    </row>
    <row r="3" spans="2:4">
      <c r="B3" s="82" t="s">
        <v>98</v>
      </c>
      <c r="C3" s="83">
        <v>58.692</v>
      </c>
      <c r="D3" s="83">
        <v>59.789000000000001</v>
      </c>
    </row>
    <row r="4" spans="2:4">
      <c r="B4" s="82" t="s">
        <v>489</v>
      </c>
      <c r="C4" s="83">
        <v>330.33300000000003</v>
      </c>
      <c r="D4" s="83">
        <v>247.875</v>
      </c>
    </row>
    <row r="5" spans="2:4">
      <c r="B5" t="s">
        <v>490</v>
      </c>
      <c r="C5" s="83">
        <v>49.884999999999998</v>
      </c>
      <c r="D5" s="83">
        <v>42.866</v>
      </c>
    </row>
    <row r="6" spans="2:4">
      <c r="B6" s="82" t="s">
        <v>491</v>
      </c>
      <c r="C6" s="83">
        <v>118.319</v>
      </c>
      <c r="D6" s="83">
        <v>88.343000000000004</v>
      </c>
    </row>
    <row r="7" spans="2:4">
      <c r="B7" s="82" t="s">
        <v>493</v>
      </c>
      <c r="C7" s="83">
        <v>23.986000000000001</v>
      </c>
      <c r="D7" s="83">
        <v>13.502000000000001</v>
      </c>
    </row>
    <row r="8" spans="2:4">
      <c r="B8" s="82" t="s">
        <v>492</v>
      </c>
      <c r="C8" s="83">
        <v>87.715999999999994</v>
      </c>
      <c r="D8" s="83">
        <v>57.304000000000002</v>
      </c>
    </row>
    <row r="9" spans="2:4">
      <c r="B9" s="85" t="s">
        <v>101</v>
      </c>
      <c r="C9" s="90">
        <f>SUM(C3:C8)</f>
        <v>668.93100000000004</v>
      </c>
      <c r="D9" s="90">
        <f>SUM(D3:D8)</f>
        <v>509.67899999999997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AD8-4D53-374B-8EDA-F78A092E6F55}">
  <sheetPr>
    <tabColor rgb="FF00B050"/>
  </sheetPr>
  <dimension ref="A1"/>
  <sheetViews>
    <sheetView view="pageBreakPreview" zoomScale="160" zoomScaleNormal="100" zoomScaleSheetLayoutView="160" workbookViewId="0">
      <selection activeCell="H6" sqref="H6"/>
    </sheetView>
  </sheetViews>
  <sheetFormatPr baseColWidth="10" defaultColWidth="8.83203125" defaultRowHeight="1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E4A7-8C67-1F46-A6E1-C6FB80C79DDE}">
  <sheetPr>
    <tabColor theme="0" tint="-0.249977111117893"/>
  </sheetPr>
  <dimension ref="A1:M194"/>
  <sheetViews>
    <sheetView topLeftCell="A126" zoomScaleNormal="100" workbookViewId="0">
      <selection activeCell="E126" sqref="E126"/>
    </sheetView>
  </sheetViews>
  <sheetFormatPr baseColWidth="10" defaultRowHeight="13"/>
  <cols>
    <col min="1" max="1" width="24.6640625" style="235" bestFit="1" customWidth="1"/>
    <col min="2" max="2" width="20.83203125" style="247" bestFit="1" customWidth="1"/>
    <col min="3" max="4" width="20.83203125" style="247" customWidth="1"/>
    <col min="5" max="5" width="20.83203125" style="316" customWidth="1"/>
    <col min="6" max="6" width="20.83203125" style="247" customWidth="1"/>
    <col min="7" max="7" width="26.1640625" style="247" customWidth="1"/>
    <col min="8" max="8" width="37" style="235" customWidth="1"/>
    <col min="9" max="9" width="20.83203125" style="235" customWidth="1"/>
    <col min="10" max="10" width="25.1640625" style="235" bestFit="1" customWidth="1"/>
    <col min="11" max="11" width="23.6640625" style="235" bestFit="1" customWidth="1"/>
    <col min="12" max="13" width="20.33203125" style="235" bestFit="1" customWidth="1"/>
    <col min="14" max="256" width="10.83203125" style="235"/>
    <col min="257" max="257" width="24.6640625" style="235" bestFit="1" customWidth="1"/>
    <col min="258" max="258" width="20.83203125" style="235" bestFit="1" customWidth="1"/>
    <col min="259" max="262" width="20.83203125" style="235" customWidth="1"/>
    <col min="263" max="263" width="26.1640625" style="235" customWidth="1"/>
    <col min="264" max="264" width="37" style="235" customWidth="1"/>
    <col min="265" max="265" width="20.83203125" style="235" customWidth="1"/>
    <col min="266" max="266" width="25.1640625" style="235" bestFit="1" customWidth="1"/>
    <col min="267" max="267" width="23.6640625" style="235" bestFit="1" customWidth="1"/>
    <col min="268" max="269" width="20.33203125" style="235" bestFit="1" customWidth="1"/>
    <col min="270" max="512" width="10.83203125" style="235"/>
    <col min="513" max="513" width="24.6640625" style="235" bestFit="1" customWidth="1"/>
    <col min="514" max="514" width="20.83203125" style="235" bestFit="1" customWidth="1"/>
    <col min="515" max="518" width="20.83203125" style="235" customWidth="1"/>
    <col min="519" max="519" width="26.1640625" style="235" customWidth="1"/>
    <col min="520" max="520" width="37" style="235" customWidth="1"/>
    <col min="521" max="521" width="20.83203125" style="235" customWidth="1"/>
    <col min="522" max="522" width="25.1640625" style="235" bestFit="1" customWidth="1"/>
    <col min="523" max="523" width="23.6640625" style="235" bestFit="1" customWidth="1"/>
    <col min="524" max="525" width="20.33203125" style="235" bestFit="1" customWidth="1"/>
    <col min="526" max="768" width="10.83203125" style="235"/>
    <col min="769" max="769" width="24.6640625" style="235" bestFit="1" customWidth="1"/>
    <col min="770" max="770" width="20.83203125" style="235" bestFit="1" customWidth="1"/>
    <col min="771" max="774" width="20.83203125" style="235" customWidth="1"/>
    <col min="775" max="775" width="26.1640625" style="235" customWidth="1"/>
    <col min="776" max="776" width="37" style="235" customWidth="1"/>
    <col min="777" max="777" width="20.83203125" style="235" customWidth="1"/>
    <col min="778" max="778" width="25.1640625" style="235" bestFit="1" customWidth="1"/>
    <col min="779" max="779" width="23.6640625" style="235" bestFit="1" customWidth="1"/>
    <col min="780" max="781" width="20.33203125" style="235" bestFit="1" customWidth="1"/>
    <col min="782" max="1024" width="10.83203125" style="235"/>
    <col min="1025" max="1025" width="24.6640625" style="235" bestFit="1" customWidth="1"/>
    <col min="1026" max="1026" width="20.83203125" style="235" bestFit="1" customWidth="1"/>
    <col min="1027" max="1030" width="20.83203125" style="235" customWidth="1"/>
    <col min="1031" max="1031" width="26.1640625" style="235" customWidth="1"/>
    <col min="1032" max="1032" width="37" style="235" customWidth="1"/>
    <col min="1033" max="1033" width="20.83203125" style="235" customWidth="1"/>
    <col min="1034" max="1034" width="25.1640625" style="235" bestFit="1" customWidth="1"/>
    <col min="1035" max="1035" width="23.6640625" style="235" bestFit="1" customWidth="1"/>
    <col min="1036" max="1037" width="20.33203125" style="235" bestFit="1" customWidth="1"/>
    <col min="1038" max="1280" width="10.83203125" style="235"/>
    <col min="1281" max="1281" width="24.6640625" style="235" bestFit="1" customWidth="1"/>
    <col min="1282" max="1282" width="20.83203125" style="235" bestFit="1" customWidth="1"/>
    <col min="1283" max="1286" width="20.83203125" style="235" customWidth="1"/>
    <col min="1287" max="1287" width="26.1640625" style="235" customWidth="1"/>
    <col min="1288" max="1288" width="37" style="235" customWidth="1"/>
    <col min="1289" max="1289" width="20.83203125" style="235" customWidth="1"/>
    <col min="1290" max="1290" width="25.1640625" style="235" bestFit="1" customWidth="1"/>
    <col min="1291" max="1291" width="23.6640625" style="235" bestFit="1" customWidth="1"/>
    <col min="1292" max="1293" width="20.33203125" style="235" bestFit="1" customWidth="1"/>
    <col min="1294" max="1536" width="10.83203125" style="235"/>
    <col min="1537" max="1537" width="24.6640625" style="235" bestFit="1" customWidth="1"/>
    <col min="1538" max="1538" width="20.83203125" style="235" bestFit="1" customWidth="1"/>
    <col min="1539" max="1542" width="20.83203125" style="235" customWidth="1"/>
    <col min="1543" max="1543" width="26.1640625" style="235" customWidth="1"/>
    <col min="1544" max="1544" width="37" style="235" customWidth="1"/>
    <col min="1545" max="1545" width="20.83203125" style="235" customWidth="1"/>
    <col min="1546" max="1546" width="25.1640625" style="235" bestFit="1" customWidth="1"/>
    <col min="1547" max="1547" width="23.6640625" style="235" bestFit="1" customWidth="1"/>
    <col min="1548" max="1549" width="20.33203125" style="235" bestFit="1" customWidth="1"/>
    <col min="1550" max="1792" width="10.83203125" style="235"/>
    <col min="1793" max="1793" width="24.6640625" style="235" bestFit="1" customWidth="1"/>
    <col min="1794" max="1794" width="20.83203125" style="235" bestFit="1" customWidth="1"/>
    <col min="1795" max="1798" width="20.83203125" style="235" customWidth="1"/>
    <col min="1799" max="1799" width="26.1640625" style="235" customWidth="1"/>
    <col min="1800" max="1800" width="37" style="235" customWidth="1"/>
    <col min="1801" max="1801" width="20.83203125" style="235" customWidth="1"/>
    <col min="1802" max="1802" width="25.1640625" style="235" bestFit="1" customWidth="1"/>
    <col min="1803" max="1803" width="23.6640625" style="235" bestFit="1" customWidth="1"/>
    <col min="1804" max="1805" width="20.33203125" style="235" bestFit="1" customWidth="1"/>
    <col min="1806" max="2048" width="10.83203125" style="235"/>
    <col min="2049" max="2049" width="24.6640625" style="235" bestFit="1" customWidth="1"/>
    <col min="2050" max="2050" width="20.83203125" style="235" bestFit="1" customWidth="1"/>
    <col min="2051" max="2054" width="20.83203125" style="235" customWidth="1"/>
    <col min="2055" max="2055" width="26.1640625" style="235" customWidth="1"/>
    <col min="2056" max="2056" width="37" style="235" customWidth="1"/>
    <col min="2057" max="2057" width="20.83203125" style="235" customWidth="1"/>
    <col min="2058" max="2058" width="25.1640625" style="235" bestFit="1" customWidth="1"/>
    <col min="2059" max="2059" width="23.6640625" style="235" bestFit="1" customWidth="1"/>
    <col min="2060" max="2061" width="20.33203125" style="235" bestFit="1" customWidth="1"/>
    <col min="2062" max="2304" width="10.83203125" style="235"/>
    <col min="2305" max="2305" width="24.6640625" style="235" bestFit="1" customWidth="1"/>
    <col min="2306" max="2306" width="20.83203125" style="235" bestFit="1" customWidth="1"/>
    <col min="2307" max="2310" width="20.83203125" style="235" customWidth="1"/>
    <col min="2311" max="2311" width="26.1640625" style="235" customWidth="1"/>
    <col min="2312" max="2312" width="37" style="235" customWidth="1"/>
    <col min="2313" max="2313" width="20.83203125" style="235" customWidth="1"/>
    <col min="2314" max="2314" width="25.1640625" style="235" bestFit="1" customWidth="1"/>
    <col min="2315" max="2315" width="23.6640625" style="235" bestFit="1" customWidth="1"/>
    <col min="2316" max="2317" width="20.33203125" style="235" bestFit="1" customWidth="1"/>
    <col min="2318" max="2560" width="10.83203125" style="235"/>
    <col min="2561" max="2561" width="24.6640625" style="235" bestFit="1" customWidth="1"/>
    <col min="2562" max="2562" width="20.83203125" style="235" bestFit="1" customWidth="1"/>
    <col min="2563" max="2566" width="20.83203125" style="235" customWidth="1"/>
    <col min="2567" max="2567" width="26.1640625" style="235" customWidth="1"/>
    <col min="2568" max="2568" width="37" style="235" customWidth="1"/>
    <col min="2569" max="2569" width="20.83203125" style="235" customWidth="1"/>
    <col min="2570" max="2570" width="25.1640625" style="235" bestFit="1" customWidth="1"/>
    <col min="2571" max="2571" width="23.6640625" style="235" bestFit="1" customWidth="1"/>
    <col min="2572" max="2573" width="20.33203125" style="235" bestFit="1" customWidth="1"/>
    <col min="2574" max="2816" width="10.83203125" style="235"/>
    <col min="2817" max="2817" width="24.6640625" style="235" bestFit="1" customWidth="1"/>
    <col min="2818" max="2818" width="20.83203125" style="235" bestFit="1" customWidth="1"/>
    <col min="2819" max="2822" width="20.83203125" style="235" customWidth="1"/>
    <col min="2823" max="2823" width="26.1640625" style="235" customWidth="1"/>
    <col min="2824" max="2824" width="37" style="235" customWidth="1"/>
    <col min="2825" max="2825" width="20.83203125" style="235" customWidth="1"/>
    <col min="2826" max="2826" width="25.1640625" style="235" bestFit="1" customWidth="1"/>
    <col min="2827" max="2827" width="23.6640625" style="235" bestFit="1" customWidth="1"/>
    <col min="2828" max="2829" width="20.33203125" style="235" bestFit="1" customWidth="1"/>
    <col min="2830" max="3072" width="10.83203125" style="235"/>
    <col min="3073" max="3073" width="24.6640625" style="235" bestFit="1" customWidth="1"/>
    <col min="3074" max="3074" width="20.83203125" style="235" bestFit="1" customWidth="1"/>
    <col min="3075" max="3078" width="20.83203125" style="235" customWidth="1"/>
    <col min="3079" max="3079" width="26.1640625" style="235" customWidth="1"/>
    <col min="3080" max="3080" width="37" style="235" customWidth="1"/>
    <col min="3081" max="3081" width="20.83203125" style="235" customWidth="1"/>
    <col min="3082" max="3082" width="25.1640625" style="235" bestFit="1" customWidth="1"/>
    <col min="3083" max="3083" width="23.6640625" style="235" bestFit="1" customWidth="1"/>
    <col min="3084" max="3085" width="20.33203125" style="235" bestFit="1" customWidth="1"/>
    <col min="3086" max="3328" width="10.83203125" style="235"/>
    <col min="3329" max="3329" width="24.6640625" style="235" bestFit="1" customWidth="1"/>
    <col min="3330" max="3330" width="20.83203125" style="235" bestFit="1" customWidth="1"/>
    <col min="3331" max="3334" width="20.83203125" style="235" customWidth="1"/>
    <col min="3335" max="3335" width="26.1640625" style="235" customWidth="1"/>
    <col min="3336" max="3336" width="37" style="235" customWidth="1"/>
    <col min="3337" max="3337" width="20.83203125" style="235" customWidth="1"/>
    <col min="3338" max="3338" width="25.1640625" style="235" bestFit="1" customWidth="1"/>
    <col min="3339" max="3339" width="23.6640625" style="235" bestFit="1" customWidth="1"/>
    <col min="3340" max="3341" width="20.33203125" style="235" bestFit="1" customWidth="1"/>
    <col min="3342" max="3584" width="10.83203125" style="235"/>
    <col min="3585" max="3585" width="24.6640625" style="235" bestFit="1" customWidth="1"/>
    <col min="3586" max="3586" width="20.83203125" style="235" bestFit="1" customWidth="1"/>
    <col min="3587" max="3590" width="20.83203125" style="235" customWidth="1"/>
    <col min="3591" max="3591" width="26.1640625" style="235" customWidth="1"/>
    <col min="3592" max="3592" width="37" style="235" customWidth="1"/>
    <col min="3593" max="3593" width="20.83203125" style="235" customWidth="1"/>
    <col min="3594" max="3594" width="25.1640625" style="235" bestFit="1" customWidth="1"/>
    <col min="3595" max="3595" width="23.6640625" style="235" bestFit="1" customWidth="1"/>
    <col min="3596" max="3597" width="20.33203125" style="235" bestFit="1" customWidth="1"/>
    <col min="3598" max="3840" width="10.83203125" style="235"/>
    <col min="3841" max="3841" width="24.6640625" style="235" bestFit="1" customWidth="1"/>
    <col min="3842" max="3842" width="20.83203125" style="235" bestFit="1" customWidth="1"/>
    <col min="3843" max="3846" width="20.83203125" style="235" customWidth="1"/>
    <col min="3847" max="3847" width="26.1640625" style="235" customWidth="1"/>
    <col min="3848" max="3848" width="37" style="235" customWidth="1"/>
    <col min="3849" max="3849" width="20.83203125" style="235" customWidth="1"/>
    <col min="3850" max="3850" width="25.1640625" style="235" bestFit="1" customWidth="1"/>
    <col min="3851" max="3851" width="23.6640625" style="235" bestFit="1" customWidth="1"/>
    <col min="3852" max="3853" width="20.33203125" style="235" bestFit="1" customWidth="1"/>
    <col min="3854" max="4096" width="10.83203125" style="235"/>
    <col min="4097" max="4097" width="24.6640625" style="235" bestFit="1" customWidth="1"/>
    <col min="4098" max="4098" width="20.83203125" style="235" bestFit="1" customWidth="1"/>
    <col min="4099" max="4102" width="20.83203125" style="235" customWidth="1"/>
    <col min="4103" max="4103" width="26.1640625" style="235" customWidth="1"/>
    <col min="4104" max="4104" width="37" style="235" customWidth="1"/>
    <col min="4105" max="4105" width="20.83203125" style="235" customWidth="1"/>
    <col min="4106" max="4106" width="25.1640625" style="235" bestFit="1" customWidth="1"/>
    <col min="4107" max="4107" width="23.6640625" style="235" bestFit="1" customWidth="1"/>
    <col min="4108" max="4109" width="20.33203125" style="235" bestFit="1" customWidth="1"/>
    <col min="4110" max="4352" width="10.83203125" style="235"/>
    <col min="4353" max="4353" width="24.6640625" style="235" bestFit="1" customWidth="1"/>
    <col min="4354" max="4354" width="20.83203125" style="235" bestFit="1" customWidth="1"/>
    <col min="4355" max="4358" width="20.83203125" style="235" customWidth="1"/>
    <col min="4359" max="4359" width="26.1640625" style="235" customWidth="1"/>
    <col min="4360" max="4360" width="37" style="235" customWidth="1"/>
    <col min="4361" max="4361" width="20.83203125" style="235" customWidth="1"/>
    <col min="4362" max="4362" width="25.1640625" style="235" bestFit="1" customWidth="1"/>
    <col min="4363" max="4363" width="23.6640625" style="235" bestFit="1" customWidth="1"/>
    <col min="4364" max="4365" width="20.33203125" style="235" bestFit="1" customWidth="1"/>
    <col min="4366" max="4608" width="10.83203125" style="235"/>
    <col min="4609" max="4609" width="24.6640625" style="235" bestFit="1" customWidth="1"/>
    <col min="4610" max="4610" width="20.83203125" style="235" bestFit="1" customWidth="1"/>
    <col min="4611" max="4614" width="20.83203125" style="235" customWidth="1"/>
    <col min="4615" max="4615" width="26.1640625" style="235" customWidth="1"/>
    <col min="4616" max="4616" width="37" style="235" customWidth="1"/>
    <col min="4617" max="4617" width="20.83203125" style="235" customWidth="1"/>
    <col min="4618" max="4618" width="25.1640625" style="235" bestFit="1" customWidth="1"/>
    <col min="4619" max="4619" width="23.6640625" style="235" bestFit="1" customWidth="1"/>
    <col min="4620" max="4621" width="20.33203125" style="235" bestFit="1" customWidth="1"/>
    <col min="4622" max="4864" width="10.83203125" style="235"/>
    <col min="4865" max="4865" width="24.6640625" style="235" bestFit="1" customWidth="1"/>
    <col min="4866" max="4866" width="20.83203125" style="235" bestFit="1" customWidth="1"/>
    <col min="4867" max="4870" width="20.83203125" style="235" customWidth="1"/>
    <col min="4871" max="4871" width="26.1640625" style="235" customWidth="1"/>
    <col min="4872" max="4872" width="37" style="235" customWidth="1"/>
    <col min="4873" max="4873" width="20.83203125" style="235" customWidth="1"/>
    <col min="4874" max="4874" width="25.1640625" style="235" bestFit="1" customWidth="1"/>
    <col min="4875" max="4875" width="23.6640625" style="235" bestFit="1" customWidth="1"/>
    <col min="4876" max="4877" width="20.33203125" style="235" bestFit="1" customWidth="1"/>
    <col min="4878" max="5120" width="10.83203125" style="235"/>
    <col min="5121" max="5121" width="24.6640625" style="235" bestFit="1" customWidth="1"/>
    <col min="5122" max="5122" width="20.83203125" style="235" bestFit="1" customWidth="1"/>
    <col min="5123" max="5126" width="20.83203125" style="235" customWidth="1"/>
    <col min="5127" max="5127" width="26.1640625" style="235" customWidth="1"/>
    <col min="5128" max="5128" width="37" style="235" customWidth="1"/>
    <col min="5129" max="5129" width="20.83203125" style="235" customWidth="1"/>
    <col min="5130" max="5130" width="25.1640625" style="235" bestFit="1" customWidth="1"/>
    <col min="5131" max="5131" width="23.6640625" style="235" bestFit="1" customWidth="1"/>
    <col min="5132" max="5133" width="20.33203125" style="235" bestFit="1" customWidth="1"/>
    <col min="5134" max="5376" width="10.83203125" style="235"/>
    <col min="5377" max="5377" width="24.6640625" style="235" bestFit="1" customWidth="1"/>
    <col min="5378" max="5378" width="20.83203125" style="235" bestFit="1" customWidth="1"/>
    <col min="5379" max="5382" width="20.83203125" style="235" customWidth="1"/>
    <col min="5383" max="5383" width="26.1640625" style="235" customWidth="1"/>
    <col min="5384" max="5384" width="37" style="235" customWidth="1"/>
    <col min="5385" max="5385" width="20.83203125" style="235" customWidth="1"/>
    <col min="5386" max="5386" width="25.1640625" style="235" bestFit="1" customWidth="1"/>
    <col min="5387" max="5387" width="23.6640625" style="235" bestFit="1" customWidth="1"/>
    <col min="5388" max="5389" width="20.33203125" style="235" bestFit="1" customWidth="1"/>
    <col min="5390" max="5632" width="10.83203125" style="235"/>
    <col min="5633" max="5633" width="24.6640625" style="235" bestFit="1" customWidth="1"/>
    <col min="5634" max="5634" width="20.83203125" style="235" bestFit="1" customWidth="1"/>
    <col min="5635" max="5638" width="20.83203125" style="235" customWidth="1"/>
    <col min="5639" max="5639" width="26.1640625" style="235" customWidth="1"/>
    <col min="5640" max="5640" width="37" style="235" customWidth="1"/>
    <col min="5641" max="5641" width="20.83203125" style="235" customWidth="1"/>
    <col min="5642" max="5642" width="25.1640625" style="235" bestFit="1" customWidth="1"/>
    <col min="5643" max="5643" width="23.6640625" style="235" bestFit="1" customWidth="1"/>
    <col min="5644" max="5645" width="20.33203125" style="235" bestFit="1" customWidth="1"/>
    <col min="5646" max="5888" width="10.83203125" style="235"/>
    <col min="5889" max="5889" width="24.6640625" style="235" bestFit="1" customWidth="1"/>
    <col min="5890" max="5890" width="20.83203125" style="235" bestFit="1" customWidth="1"/>
    <col min="5891" max="5894" width="20.83203125" style="235" customWidth="1"/>
    <col min="5895" max="5895" width="26.1640625" style="235" customWidth="1"/>
    <col min="5896" max="5896" width="37" style="235" customWidth="1"/>
    <col min="5897" max="5897" width="20.83203125" style="235" customWidth="1"/>
    <col min="5898" max="5898" width="25.1640625" style="235" bestFit="1" customWidth="1"/>
    <col min="5899" max="5899" width="23.6640625" style="235" bestFit="1" customWidth="1"/>
    <col min="5900" max="5901" width="20.33203125" style="235" bestFit="1" customWidth="1"/>
    <col min="5902" max="6144" width="10.83203125" style="235"/>
    <col min="6145" max="6145" width="24.6640625" style="235" bestFit="1" customWidth="1"/>
    <col min="6146" max="6146" width="20.83203125" style="235" bestFit="1" customWidth="1"/>
    <col min="6147" max="6150" width="20.83203125" style="235" customWidth="1"/>
    <col min="6151" max="6151" width="26.1640625" style="235" customWidth="1"/>
    <col min="6152" max="6152" width="37" style="235" customWidth="1"/>
    <col min="6153" max="6153" width="20.83203125" style="235" customWidth="1"/>
    <col min="6154" max="6154" width="25.1640625" style="235" bestFit="1" customWidth="1"/>
    <col min="6155" max="6155" width="23.6640625" style="235" bestFit="1" customWidth="1"/>
    <col min="6156" max="6157" width="20.33203125" style="235" bestFit="1" customWidth="1"/>
    <col min="6158" max="6400" width="10.83203125" style="235"/>
    <col min="6401" max="6401" width="24.6640625" style="235" bestFit="1" customWidth="1"/>
    <col min="6402" max="6402" width="20.83203125" style="235" bestFit="1" customWidth="1"/>
    <col min="6403" max="6406" width="20.83203125" style="235" customWidth="1"/>
    <col min="6407" max="6407" width="26.1640625" style="235" customWidth="1"/>
    <col min="6408" max="6408" width="37" style="235" customWidth="1"/>
    <col min="6409" max="6409" width="20.83203125" style="235" customWidth="1"/>
    <col min="6410" max="6410" width="25.1640625" style="235" bestFit="1" customWidth="1"/>
    <col min="6411" max="6411" width="23.6640625" style="235" bestFit="1" customWidth="1"/>
    <col min="6412" max="6413" width="20.33203125" style="235" bestFit="1" customWidth="1"/>
    <col min="6414" max="6656" width="10.83203125" style="235"/>
    <col min="6657" max="6657" width="24.6640625" style="235" bestFit="1" customWidth="1"/>
    <col min="6658" max="6658" width="20.83203125" style="235" bestFit="1" customWidth="1"/>
    <col min="6659" max="6662" width="20.83203125" style="235" customWidth="1"/>
    <col min="6663" max="6663" width="26.1640625" style="235" customWidth="1"/>
    <col min="6664" max="6664" width="37" style="235" customWidth="1"/>
    <col min="6665" max="6665" width="20.83203125" style="235" customWidth="1"/>
    <col min="6666" max="6666" width="25.1640625" style="235" bestFit="1" customWidth="1"/>
    <col min="6667" max="6667" width="23.6640625" style="235" bestFit="1" customWidth="1"/>
    <col min="6668" max="6669" width="20.33203125" style="235" bestFit="1" customWidth="1"/>
    <col min="6670" max="6912" width="10.83203125" style="235"/>
    <col min="6913" max="6913" width="24.6640625" style="235" bestFit="1" customWidth="1"/>
    <col min="6914" max="6914" width="20.83203125" style="235" bestFit="1" customWidth="1"/>
    <col min="6915" max="6918" width="20.83203125" style="235" customWidth="1"/>
    <col min="6919" max="6919" width="26.1640625" style="235" customWidth="1"/>
    <col min="6920" max="6920" width="37" style="235" customWidth="1"/>
    <col min="6921" max="6921" width="20.83203125" style="235" customWidth="1"/>
    <col min="6922" max="6922" width="25.1640625" style="235" bestFit="1" customWidth="1"/>
    <col min="6923" max="6923" width="23.6640625" style="235" bestFit="1" customWidth="1"/>
    <col min="6924" max="6925" width="20.33203125" style="235" bestFit="1" customWidth="1"/>
    <col min="6926" max="7168" width="10.83203125" style="235"/>
    <col min="7169" max="7169" width="24.6640625" style="235" bestFit="1" customWidth="1"/>
    <col min="7170" max="7170" width="20.83203125" style="235" bestFit="1" customWidth="1"/>
    <col min="7171" max="7174" width="20.83203125" style="235" customWidth="1"/>
    <col min="7175" max="7175" width="26.1640625" style="235" customWidth="1"/>
    <col min="7176" max="7176" width="37" style="235" customWidth="1"/>
    <col min="7177" max="7177" width="20.83203125" style="235" customWidth="1"/>
    <col min="7178" max="7178" width="25.1640625" style="235" bestFit="1" customWidth="1"/>
    <col min="7179" max="7179" width="23.6640625" style="235" bestFit="1" customWidth="1"/>
    <col min="7180" max="7181" width="20.33203125" style="235" bestFit="1" customWidth="1"/>
    <col min="7182" max="7424" width="10.83203125" style="235"/>
    <col min="7425" max="7425" width="24.6640625" style="235" bestFit="1" customWidth="1"/>
    <col min="7426" max="7426" width="20.83203125" style="235" bestFit="1" customWidth="1"/>
    <col min="7427" max="7430" width="20.83203125" style="235" customWidth="1"/>
    <col min="7431" max="7431" width="26.1640625" style="235" customWidth="1"/>
    <col min="7432" max="7432" width="37" style="235" customWidth="1"/>
    <col min="7433" max="7433" width="20.83203125" style="235" customWidth="1"/>
    <col min="7434" max="7434" width="25.1640625" style="235" bestFit="1" customWidth="1"/>
    <col min="7435" max="7435" width="23.6640625" style="235" bestFit="1" customWidth="1"/>
    <col min="7436" max="7437" width="20.33203125" style="235" bestFit="1" customWidth="1"/>
    <col min="7438" max="7680" width="10.83203125" style="235"/>
    <col min="7681" max="7681" width="24.6640625" style="235" bestFit="1" customWidth="1"/>
    <col min="7682" max="7682" width="20.83203125" style="235" bestFit="1" customWidth="1"/>
    <col min="7683" max="7686" width="20.83203125" style="235" customWidth="1"/>
    <col min="7687" max="7687" width="26.1640625" style="235" customWidth="1"/>
    <col min="7688" max="7688" width="37" style="235" customWidth="1"/>
    <col min="7689" max="7689" width="20.83203125" style="235" customWidth="1"/>
    <col min="7690" max="7690" width="25.1640625" style="235" bestFit="1" customWidth="1"/>
    <col min="7691" max="7691" width="23.6640625" style="235" bestFit="1" customWidth="1"/>
    <col min="7692" max="7693" width="20.33203125" style="235" bestFit="1" customWidth="1"/>
    <col min="7694" max="7936" width="10.83203125" style="235"/>
    <col min="7937" max="7937" width="24.6640625" style="235" bestFit="1" customWidth="1"/>
    <col min="7938" max="7938" width="20.83203125" style="235" bestFit="1" customWidth="1"/>
    <col min="7939" max="7942" width="20.83203125" style="235" customWidth="1"/>
    <col min="7943" max="7943" width="26.1640625" style="235" customWidth="1"/>
    <col min="7944" max="7944" width="37" style="235" customWidth="1"/>
    <col min="7945" max="7945" width="20.83203125" style="235" customWidth="1"/>
    <col min="7946" max="7946" width="25.1640625" style="235" bestFit="1" customWidth="1"/>
    <col min="7947" max="7947" width="23.6640625" style="235" bestFit="1" customWidth="1"/>
    <col min="7948" max="7949" width="20.33203125" style="235" bestFit="1" customWidth="1"/>
    <col min="7950" max="8192" width="10.83203125" style="235"/>
    <col min="8193" max="8193" width="24.6640625" style="235" bestFit="1" customWidth="1"/>
    <col min="8194" max="8194" width="20.83203125" style="235" bestFit="1" customWidth="1"/>
    <col min="8195" max="8198" width="20.83203125" style="235" customWidth="1"/>
    <col min="8199" max="8199" width="26.1640625" style="235" customWidth="1"/>
    <col min="8200" max="8200" width="37" style="235" customWidth="1"/>
    <col min="8201" max="8201" width="20.83203125" style="235" customWidth="1"/>
    <col min="8202" max="8202" width="25.1640625" style="235" bestFit="1" customWidth="1"/>
    <col min="8203" max="8203" width="23.6640625" style="235" bestFit="1" customWidth="1"/>
    <col min="8204" max="8205" width="20.33203125" style="235" bestFit="1" customWidth="1"/>
    <col min="8206" max="8448" width="10.83203125" style="235"/>
    <col min="8449" max="8449" width="24.6640625" style="235" bestFit="1" customWidth="1"/>
    <col min="8450" max="8450" width="20.83203125" style="235" bestFit="1" customWidth="1"/>
    <col min="8451" max="8454" width="20.83203125" style="235" customWidth="1"/>
    <col min="8455" max="8455" width="26.1640625" style="235" customWidth="1"/>
    <col min="8456" max="8456" width="37" style="235" customWidth="1"/>
    <col min="8457" max="8457" width="20.83203125" style="235" customWidth="1"/>
    <col min="8458" max="8458" width="25.1640625" style="235" bestFit="1" customWidth="1"/>
    <col min="8459" max="8459" width="23.6640625" style="235" bestFit="1" customWidth="1"/>
    <col min="8460" max="8461" width="20.33203125" style="235" bestFit="1" customWidth="1"/>
    <col min="8462" max="8704" width="10.83203125" style="235"/>
    <col min="8705" max="8705" width="24.6640625" style="235" bestFit="1" customWidth="1"/>
    <col min="8706" max="8706" width="20.83203125" style="235" bestFit="1" customWidth="1"/>
    <col min="8707" max="8710" width="20.83203125" style="235" customWidth="1"/>
    <col min="8711" max="8711" width="26.1640625" style="235" customWidth="1"/>
    <col min="8712" max="8712" width="37" style="235" customWidth="1"/>
    <col min="8713" max="8713" width="20.83203125" style="235" customWidth="1"/>
    <col min="8714" max="8714" width="25.1640625" style="235" bestFit="1" customWidth="1"/>
    <col min="8715" max="8715" width="23.6640625" style="235" bestFit="1" customWidth="1"/>
    <col min="8716" max="8717" width="20.33203125" style="235" bestFit="1" customWidth="1"/>
    <col min="8718" max="8960" width="10.83203125" style="235"/>
    <col min="8961" max="8961" width="24.6640625" style="235" bestFit="1" customWidth="1"/>
    <col min="8962" max="8962" width="20.83203125" style="235" bestFit="1" customWidth="1"/>
    <col min="8963" max="8966" width="20.83203125" style="235" customWidth="1"/>
    <col min="8967" max="8967" width="26.1640625" style="235" customWidth="1"/>
    <col min="8968" max="8968" width="37" style="235" customWidth="1"/>
    <col min="8969" max="8969" width="20.83203125" style="235" customWidth="1"/>
    <col min="8970" max="8970" width="25.1640625" style="235" bestFit="1" customWidth="1"/>
    <col min="8971" max="8971" width="23.6640625" style="235" bestFit="1" customWidth="1"/>
    <col min="8972" max="8973" width="20.33203125" style="235" bestFit="1" customWidth="1"/>
    <col min="8974" max="9216" width="10.83203125" style="235"/>
    <col min="9217" max="9217" width="24.6640625" style="235" bestFit="1" customWidth="1"/>
    <col min="9218" max="9218" width="20.83203125" style="235" bestFit="1" customWidth="1"/>
    <col min="9219" max="9222" width="20.83203125" style="235" customWidth="1"/>
    <col min="9223" max="9223" width="26.1640625" style="235" customWidth="1"/>
    <col min="9224" max="9224" width="37" style="235" customWidth="1"/>
    <col min="9225" max="9225" width="20.83203125" style="235" customWidth="1"/>
    <col min="9226" max="9226" width="25.1640625" style="235" bestFit="1" customWidth="1"/>
    <col min="9227" max="9227" width="23.6640625" style="235" bestFit="1" customWidth="1"/>
    <col min="9228" max="9229" width="20.33203125" style="235" bestFit="1" customWidth="1"/>
    <col min="9230" max="9472" width="10.83203125" style="235"/>
    <col min="9473" max="9473" width="24.6640625" style="235" bestFit="1" customWidth="1"/>
    <col min="9474" max="9474" width="20.83203125" style="235" bestFit="1" customWidth="1"/>
    <col min="9475" max="9478" width="20.83203125" style="235" customWidth="1"/>
    <col min="9479" max="9479" width="26.1640625" style="235" customWidth="1"/>
    <col min="9480" max="9480" width="37" style="235" customWidth="1"/>
    <col min="9481" max="9481" width="20.83203125" style="235" customWidth="1"/>
    <col min="9482" max="9482" width="25.1640625" style="235" bestFit="1" customWidth="1"/>
    <col min="9483" max="9483" width="23.6640625" style="235" bestFit="1" customWidth="1"/>
    <col min="9484" max="9485" width="20.33203125" style="235" bestFit="1" customWidth="1"/>
    <col min="9486" max="9728" width="10.83203125" style="235"/>
    <col min="9729" max="9729" width="24.6640625" style="235" bestFit="1" customWidth="1"/>
    <col min="9730" max="9730" width="20.83203125" style="235" bestFit="1" customWidth="1"/>
    <col min="9731" max="9734" width="20.83203125" style="235" customWidth="1"/>
    <col min="9735" max="9735" width="26.1640625" style="235" customWidth="1"/>
    <col min="9736" max="9736" width="37" style="235" customWidth="1"/>
    <col min="9737" max="9737" width="20.83203125" style="235" customWidth="1"/>
    <col min="9738" max="9738" width="25.1640625" style="235" bestFit="1" customWidth="1"/>
    <col min="9739" max="9739" width="23.6640625" style="235" bestFit="1" customWidth="1"/>
    <col min="9740" max="9741" width="20.33203125" style="235" bestFit="1" customWidth="1"/>
    <col min="9742" max="9984" width="10.83203125" style="235"/>
    <col min="9985" max="9985" width="24.6640625" style="235" bestFit="1" customWidth="1"/>
    <col min="9986" max="9986" width="20.83203125" style="235" bestFit="1" customWidth="1"/>
    <col min="9987" max="9990" width="20.83203125" style="235" customWidth="1"/>
    <col min="9991" max="9991" width="26.1640625" style="235" customWidth="1"/>
    <col min="9992" max="9992" width="37" style="235" customWidth="1"/>
    <col min="9993" max="9993" width="20.83203125" style="235" customWidth="1"/>
    <col min="9994" max="9994" width="25.1640625" style="235" bestFit="1" customWidth="1"/>
    <col min="9995" max="9995" width="23.6640625" style="235" bestFit="1" customWidth="1"/>
    <col min="9996" max="9997" width="20.33203125" style="235" bestFit="1" customWidth="1"/>
    <col min="9998" max="10240" width="10.83203125" style="235"/>
    <col min="10241" max="10241" width="24.6640625" style="235" bestFit="1" customWidth="1"/>
    <col min="10242" max="10242" width="20.83203125" style="235" bestFit="1" customWidth="1"/>
    <col min="10243" max="10246" width="20.83203125" style="235" customWidth="1"/>
    <col min="10247" max="10247" width="26.1640625" style="235" customWidth="1"/>
    <col min="10248" max="10248" width="37" style="235" customWidth="1"/>
    <col min="10249" max="10249" width="20.83203125" style="235" customWidth="1"/>
    <col min="10250" max="10250" width="25.1640625" style="235" bestFit="1" customWidth="1"/>
    <col min="10251" max="10251" width="23.6640625" style="235" bestFit="1" customWidth="1"/>
    <col min="10252" max="10253" width="20.33203125" style="235" bestFit="1" customWidth="1"/>
    <col min="10254" max="10496" width="10.83203125" style="235"/>
    <col min="10497" max="10497" width="24.6640625" style="235" bestFit="1" customWidth="1"/>
    <col min="10498" max="10498" width="20.83203125" style="235" bestFit="1" customWidth="1"/>
    <col min="10499" max="10502" width="20.83203125" style="235" customWidth="1"/>
    <col min="10503" max="10503" width="26.1640625" style="235" customWidth="1"/>
    <col min="10504" max="10504" width="37" style="235" customWidth="1"/>
    <col min="10505" max="10505" width="20.83203125" style="235" customWidth="1"/>
    <col min="10506" max="10506" width="25.1640625" style="235" bestFit="1" customWidth="1"/>
    <col min="10507" max="10507" width="23.6640625" style="235" bestFit="1" customWidth="1"/>
    <col min="10508" max="10509" width="20.33203125" style="235" bestFit="1" customWidth="1"/>
    <col min="10510" max="10752" width="10.83203125" style="235"/>
    <col min="10753" max="10753" width="24.6640625" style="235" bestFit="1" customWidth="1"/>
    <col min="10754" max="10754" width="20.83203125" style="235" bestFit="1" customWidth="1"/>
    <col min="10755" max="10758" width="20.83203125" style="235" customWidth="1"/>
    <col min="10759" max="10759" width="26.1640625" style="235" customWidth="1"/>
    <col min="10760" max="10760" width="37" style="235" customWidth="1"/>
    <col min="10761" max="10761" width="20.83203125" style="235" customWidth="1"/>
    <col min="10762" max="10762" width="25.1640625" style="235" bestFit="1" customWidth="1"/>
    <col min="10763" max="10763" width="23.6640625" style="235" bestFit="1" customWidth="1"/>
    <col min="10764" max="10765" width="20.33203125" style="235" bestFit="1" customWidth="1"/>
    <col min="10766" max="11008" width="10.83203125" style="235"/>
    <col min="11009" max="11009" width="24.6640625" style="235" bestFit="1" customWidth="1"/>
    <col min="11010" max="11010" width="20.83203125" style="235" bestFit="1" customWidth="1"/>
    <col min="11011" max="11014" width="20.83203125" style="235" customWidth="1"/>
    <col min="11015" max="11015" width="26.1640625" style="235" customWidth="1"/>
    <col min="11016" max="11016" width="37" style="235" customWidth="1"/>
    <col min="11017" max="11017" width="20.83203125" style="235" customWidth="1"/>
    <col min="11018" max="11018" width="25.1640625" style="235" bestFit="1" customWidth="1"/>
    <col min="11019" max="11019" width="23.6640625" style="235" bestFit="1" customWidth="1"/>
    <col min="11020" max="11021" width="20.33203125" style="235" bestFit="1" customWidth="1"/>
    <col min="11022" max="11264" width="10.83203125" style="235"/>
    <col min="11265" max="11265" width="24.6640625" style="235" bestFit="1" customWidth="1"/>
    <col min="11266" max="11266" width="20.83203125" style="235" bestFit="1" customWidth="1"/>
    <col min="11267" max="11270" width="20.83203125" style="235" customWidth="1"/>
    <col min="11271" max="11271" width="26.1640625" style="235" customWidth="1"/>
    <col min="11272" max="11272" width="37" style="235" customWidth="1"/>
    <col min="11273" max="11273" width="20.83203125" style="235" customWidth="1"/>
    <col min="11274" max="11274" width="25.1640625" style="235" bestFit="1" customWidth="1"/>
    <col min="11275" max="11275" width="23.6640625" style="235" bestFit="1" customWidth="1"/>
    <col min="11276" max="11277" width="20.33203125" style="235" bestFit="1" customWidth="1"/>
    <col min="11278" max="11520" width="10.83203125" style="235"/>
    <col min="11521" max="11521" width="24.6640625" style="235" bestFit="1" customWidth="1"/>
    <col min="11522" max="11522" width="20.83203125" style="235" bestFit="1" customWidth="1"/>
    <col min="11523" max="11526" width="20.83203125" style="235" customWidth="1"/>
    <col min="11527" max="11527" width="26.1640625" style="235" customWidth="1"/>
    <col min="11528" max="11528" width="37" style="235" customWidth="1"/>
    <col min="11529" max="11529" width="20.83203125" style="235" customWidth="1"/>
    <col min="11530" max="11530" width="25.1640625" style="235" bestFit="1" customWidth="1"/>
    <col min="11531" max="11531" width="23.6640625" style="235" bestFit="1" customWidth="1"/>
    <col min="11532" max="11533" width="20.33203125" style="235" bestFit="1" customWidth="1"/>
    <col min="11534" max="11776" width="10.83203125" style="235"/>
    <col min="11777" max="11777" width="24.6640625" style="235" bestFit="1" customWidth="1"/>
    <col min="11778" max="11778" width="20.83203125" style="235" bestFit="1" customWidth="1"/>
    <col min="11779" max="11782" width="20.83203125" style="235" customWidth="1"/>
    <col min="11783" max="11783" width="26.1640625" style="235" customWidth="1"/>
    <col min="11784" max="11784" width="37" style="235" customWidth="1"/>
    <col min="11785" max="11785" width="20.83203125" style="235" customWidth="1"/>
    <col min="11786" max="11786" width="25.1640625" style="235" bestFit="1" customWidth="1"/>
    <col min="11787" max="11787" width="23.6640625" style="235" bestFit="1" customWidth="1"/>
    <col min="11788" max="11789" width="20.33203125" style="235" bestFit="1" customWidth="1"/>
    <col min="11790" max="12032" width="10.83203125" style="235"/>
    <col min="12033" max="12033" width="24.6640625" style="235" bestFit="1" customWidth="1"/>
    <col min="12034" max="12034" width="20.83203125" style="235" bestFit="1" customWidth="1"/>
    <col min="12035" max="12038" width="20.83203125" style="235" customWidth="1"/>
    <col min="12039" max="12039" width="26.1640625" style="235" customWidth="1"/>
    <col min="12040" max="12040" width="37" style="235" customWidth="1"/>
    <col min="12041" max="12041" width="20.83203125" style="235" customWidth="1"/>
    <col min="12042" max="12042" width="25.1640625" style="235" bestFit="1" customWidth="1"/>
    <col min="12043" max="12043" width="23.6640625" style="235" bestFit="1" customWidth="1"/>
    <col min="12044" max="12045" width="20.33203125" style="235" bestFit="1" customWidth="1"/>
    <col min="12046" max="12288" width="10.83203125" style="235"/>
    <col min="12289" max="12289" width="24.6640625" style="235" bestFit="1" customWidth="1"/>
    <col min="12290" max="12290" width="20.83203125" style="235" bestFit="1" customWidth="1"/>
    <col min="12291" max="12294" width="20.83203125" style="235" customWidth="1"/>
    <col min="12295" max="12295" width="26.1640625" style="235" customWidth="1"/>
    <col min="12296" max="12296" width="37" style="235" customWidth="1"/>
    <col min="12297" max="12297" width="20.83203125" style="235" customWidth="1"/>
    <col min="12298" max="12298" width="25.1640625" style="235" bestFit="1" customWidth="1"/>
    <col min="12299" max="12299" width="23.6640625" style="235" bestFit="1" customWidth="1"/>
    <col min="12300" max="12301" width="20.33203125" style="235" bestFit="1" customWidth="1"/>
    <col min="12302" max="12544" width="10.83203125" style="235"/>
    <col min="12545" max="12545" width="24.6640625" style="235" bestFit="1" customWidth="1"/>
    <col min="12546" max="12546" width="20.83203125" style="235" bestFit="1" customWidth="1"/>
    <col min="12547" max="12550" width="20.83203125" style="235" customWidth="1"/>
    <col min="12551" max="12551" width="26.1640625" style="235" customWidth="1"/>
    <col min="12552" max="12552" width="37" style="235" customWidth="1"/>
    <col min="12553" max="12553" width="20.83203125" style="235" customWidth="1"/>
    <col min="12554" max="12554" width="25.1640625" style="235" bestFit="1" customWidth="1"/>
    <col min="12555" max="12555" width="23.6640625" style="235" bestFit="1" customWidth="1"/>
    <col min="12556" max="12557" width="20.33203125" style="235" bestFit="1" customWidth="1"/>
    <col min="12558" max="12800" width="10.83203125" style="235"/>
    <col min="12801" max="12801" width="24.6640625" style="235" bestFit="1" customWidth="1"/>
    <col min="12802" max="12802" width="20.83203125" style="235" bestFit="1" customWidth="1"/>
    <col min="12803" max="12806" width="20.83203125" style="235" customWidth="1"/>
    <col min="12807" max="12807" width="26.1640625" style="235" customWidth="1"/>
    <col min="12808" max="12808" width="37" style="235" customWidth="1"/>
    <col min="12809" max="12809" width="20.83203125" style="235" customWidth="1"/>
    <col min="12810" max="12810" width="25.1640625" style="235" bestFit="1" customWidth="1"/>
    <col min="12811" max="12811" width="23.6640625" style="235" bestFit="1" customWidth="1"/>
    <col min="12812" max="12813" width="20.33203125" style="235" bestFit="1" customWidth="1"/>
    <col min="12814" max="13056" width="10.83203125" style="235"/>
    <col min="13057" max="13057" width="24.6640625" style="235" bestFit="1" customWidth="1"/>
    <col min="13058" max="13058" width="20.83203125" style="235" bestFit="1" customWidth="1"/>
    <col min="13059" max="13062" width="20.83203125" style="235" customWidth="1"/>
    <col min="13063" max="13063" width="26.1640625" style="235" customWidth="1"/>
    <col min="13064" max="13064" width="37" style="235" customWidth="1"/>
    <col min="13065" max="13065" width="20.83203125" style="235" customWidth="1"/>
    <col min="13066" max="13066" width="25.1640625" style="235" bestFit="1" customWidth="1"/>
    <col min="13067" max="13067" width="23.6640625" style="235" bestFit="1" customWidth="1"/>
    <col min="13068" max="13069" width="20.33203125" style="235" bestFit="1" customWidth="1"/>
    <col min="13070" max="13312" width="10.83203125" style="235"/>
    <col min="13313" max="13313" width="24.6640625" style="235" bestFit="1" customWidth="1"/>
    <col min="13314" max="13314" width="20.83203125" style="235" bestFit="1" customWidth="1"/>
    <col min="13315" max="13318" width="20.83203125" style="235" customWidth="1"/>
    <col min="13319" max="13319" width="26.1640625" style="235" customWidth="1"/>
    <col min="13320" max="13320" width="37" style="235" customWidth="1"/>
    <col min="13321" max="13321" width="20.83203125" style="235" customWidth="1"/>
    <col min="13322" max="13322" width="25.1640625" style="235" bestFit="1" customWidth="1"/>
    <col min="13323" max="13323" width="23.6640625" style="235" bestFit="1" customWidth="1"/>
    <col min="13324" max="13325" width="20.33203125" style="235" bestFit="1" customWidth="1"/>
    <col min="13326" max="13568" width="10.83203125" style="235"/>
    <col min="13569" max="13569" width="24.6640625" style="235" bestFit="1" customWidth="1"/>
    <col min="13570" max="13570" width="20.83203125" style="235" bestFit="1" customWidth="1"/>
    <col min="13571" max="13574" width="20.83203125" style="235" customWidth="1"/>
    <col min="13575" max="13575" width="26.1640625" style="235" customWidth="1"/>
    <col min="13576" max="13576" width="37" style="235" customWidth="1"/>
    <col min="13577" max="13577" width="20.83203125" style="235" customWidth="1"/>
    <col min="13578" max="13578" width="25.1640625" style="235" bestFit="1" customWidth="1"/>
    <col min="13579" max="13579" width="23.6640625" style="235" bestFit="1" customWidth="1"/>
    <col min="13580" max="13581" width="20.33203125" style="235" bestFit="1" customWidth="1"/>
    <col min="13582" max="13824" width="10.83203125" style="235"/>
    <col min="13825" max="13825" width="24.6640625" style="235" bestFit="1" customWidth="1"/>
    <col min="13826" max="13826" width="20.83203125" style="235" bestFit="1" customWidth="1"/>
    <col min="13827" max="13830" width="20.83203125" style="235" customWidth="1"/>
    <col min="13831" max="13831" width="26.1640625" style="235" customWidth="1"/>
    <col min="13832" max="13832" width="37" style="235" customWidth="1"/>
    <col min="13833" max="13833" width="20.83203125" style="235" customWidth="1"/>
    <col min="13834" max="13834" width="25.1640625" style="235" bestFit="1" customWidth="1"/>
    <col min="13835" max="13835" width="23.6640625" style="235" bestFit="1" customWidth="1"/>
    <col min="13836" max="13837" width="20.33203125" style="235" bestFit="1" customWidth="1"/>
    <col min="13838" max="14080" width="10.83203125" style="235"/>
    <col min="14081" max="14081" width="24.6640625" style="235" bestFit="1" customWidth="1"/>
    <col min="14082" max="14082" width="20.83203125" style="235" bestFit="1" customWidth="1"/>
    <col min="14083" max="14086" width="20.83203125" style="235" customWidth="1"/>
    <col min="14087" max="14087" width="26.1640625" style="235" customWidth="1"/>
    <col min="14088" max="14088" width="37" style="235" customWidth="1"/>
    <col min="14089" max="14089" width="20.83203125" style="235" customWidth="1"/>
    <col min="14090" max="14090" width="25.1640625" style="235" bestFit="1" customWidth="1"/>
    <col min="14091" max="14091" width="23.6640625" style="235" bestFit="1" customWidth="1"/>
    <col min="14092" max="14093" width="20.33203125" style="235" bestFit="1" customWidth="1"/>
    <col min="14094" max="14336" width="10.83203125" style="235"/>
    <col min="14337" max="14337" width="24.6640625" style="235" bestFit="1" customWidth="1"/>
    <col min="14338" max="14338" width="20.83203125" style="235" bestFit="1" customWidth="1"/>
    <col min="14339" max="14342" width="20.83203125" style="235" customWidth="1"/>
    <col min="14343" max="14343" width="26.1640625" style="235" customWidth="1"/>
    <col min="14344" max="14344" width="37" style="235" customWidth="1"/>
    <col min="14345" max="14345" width="20.83203125" style="235" customWidth="1"/>
    <col min="14346" max="14346" width="25.1640625" style="235" bestFit="1" customWidth="1"/>
    <col min="14347" max="14347" width="23.6640625" style="235" bestFit="1" customWidth="1"/>
    <col min="14348" max="14349" width="20.33203125" style="235" bestFit="1" customWidth="1"/>
    <col min="14350" max="14592" width="10.83203125" style="235"/>
    <col min="14593" max="14593" width="24.6640625" style="235" bestFit="1" customWidth="1"/>
    <col min="14594" max="14594" width="20.83203125" style="235" bestFit="1" customWidth="1"/>
    <col min="14595" max="14598" width="20.83203125" style="235" customWidth="1"/>
    <col min="14599" max="14599" width="26.1640625" style="235" customWidth="1"/>
    <col min="14600" max="14600" width="37" style="235" customWidth="1"/>
    <col min="14601" max="14601" width="20.83203125" style="235" customWidth="1"/>
    <col min="14602" max="14602" width="25.1640625" style="235" bestFit="1" customWidth="1"/>
    <col min="14603" max="14603" width="23.6640625" style="235" bestFit="1" customWidth="1"/>
    <col min="14604" max="14605" width="20.33203125" style="235" bestFit="1" customWidth="1"/>
    <col min="14606" max="14848" width="10.83203125" style="235"/>
    <col min="14849" max="14849" width="24.6640625" style="235" bestFit="1" customWidth="1"/>
    <col min="14850" max="14850" width="20.83203125" style="235" bestFit="1" customWidth="1"/>
    <col min="14851" max="14854" width="20.83203125" style="235" customWidth="1"/>
    <col min="14855" max="14855" width="26.1640625" style="235" customWidth="1"/>
    <col min="14856" max="14856" width="37" style="235" customWidth="1"/>
    <col min="14857" max="14857" width="20.83203125" style="235" customWidth="1"/>
    <col min="14858" max="14858" width="25.1640625" style="235" bestFit="1" customWidth="1"/>
    <col min="14859" max="14859" width="23.6640625" style="235" bestFit="1" customWidth="1"/>
    <col min="14860" max="14861" width="20.33203125" style="235" bestFit="1" customWidth="1"/>
    <col min="14862" max="15104" width="10.83203125" style="235"/>
    <col min="15105" max="15105" width="24.6640625" style="235" bestFit="1" customWidth="1"/>
    <col min="15106" max="15106" width="20.83203125" style="235" bestFit="1" customWidth="1"/>
    <col min="15107" max="15110" width="20.83203125" style="235" customWidth="1"/>
    <col min="15111" max="15111" width="26.1640625" style="235" customWidth="1"/>
    <col min="15112" max="15112" width="37" style="235" customWidth="1"/>
    <col min="15113" max="15113" width="20.83203125" style="235" customWidth="1"/>
    <col min="15114" max="15114" width="25.1640625" style="235" bestFit="1" customWidth="1"/>
    <col min="15115" max="15115" width="23.6640625" style="235" bestFit="1" customWidth="1"/>
    <col min="15116" max="15117" width="20.33203125" style="235" bestFit="1" customWidth="1"/>
    <col min="15118" max="15360" width="10.83203125" style="235"/>
    <col min="15361" max="15361" width="24.6640625" style="235" bestFit="1" customWidth="1"/>
    <col min="15362" max="15362" width="20.83203125" style="235" bestFit="1" customWidth="1"/>
    <col min="15363" max="15366" width="20.83203125" style="235" customWidth="1"/>
    <col min="15367" max="15367" width="26.1640625" style="235" customWidth="1"/>
    <col min="15368" max="15368" width="37" style="235" customWidth="1"/>
    <col min="15369" max="15369" width="20.83203125" style="235" customWidth="1"/>
    <col min="15370" max="15370" width="25.1640625" style="235" bestFit="1" customWidth="1"/>
    <col min="15371" max="15371" width="23.6640625" style="235" bestFit="1" customWidth="1"/>
    <col min="15372" max="15373" width="20.33203125" style="235" bestFit="1" customWidth="1"/>
    <col min="15374" max="15616" width="10.83203125" style="235"/>
    <col min="15617" max="15617" width="24.6640625" style="235" bestFit="1" customWidth="1"/>
    <col min="15618" max="15618" width="20.83203125" style="235" bestFit="1" customWidth="1"/>
    <col min="15619" max="15622" width="20.83203125" style="235" customWidth="1"/>
    <col min="15623" max="15623" width="26.1640625" style="235" customWidth="1"/>
    <col min="15624" max="15624" width="37" style="235" customWidth="1"/>
    <col min="15625" max="15625" width="20.83203125" style="235" customWidth="1"/>
    <col min="15626" max="15626" width="25.1640625" style="235" bestFit="1" customWidth="1"/>
    <col min="15627" max="15627" width="23.6640625" style="235" bestFit="1" customWidth="1"/>
    <col min="15628" max="15629" width="20.33203125" style="235" bestFit="1" customWidth="1"/>
    <col min="15630" max="15872" width="10.83203125" style="235"/>
    <col min="15873" max="15873" width="24.6640625" style="235" bestFit="1" customWidth="1"/>
    <col min="15874" max="15874" width="20.83203125" style="235" bestFit="1" customWidth="1"/>
    <col min="15875" max="15878" width="20.83203125" style="235" customWidth="1"/>
    <col min="15879" max="15879" width="26.1640625" style="235" customWidth="1"/>
    <col min="15880" max="15880" width="37" style="235" customWidth="1"/>
    <col min="15881" max="15881" width="20.83203125" style="235" customWidth="1"/>
    <col min="15882" max="15882" width="25.1640625" style="235" bestFit="1" customWidth="1"/>
    <col min="15883" max="15883" width="23.6640625" style="235" bestFit="1" customWidth="1"/>
    <col min="15884" max="15885" width="20.33203125" style="235" bestFit="1" customWidth="1"/>
    <col min="15886" max="16128" width="10.83203125" style="235"/>
    <col min="16129" max="16129" width="24.6640625" style="235" bestFit="1" customWidth="1"/>
    <col min="16130" max="16130" width="20.83203125" style="235" bestFit="1" customWidth="1"/>
    <col min="16131" max="16134" width="20.83203125" style="235" customWidth="1"/>
    <col min="16135" max="16135" width="26.1640625" style="235" customWidth="1"/>
    <col min="16136" max="16136" width="37" style="235" customWidth="1"/>
    <col min="16137" max="16137" width="20.83203125" style="235" customWidth="1"/>
    <col min="16138" max="16138" width="25.1640625" style="235" bestFit="1" customWidth="1"/>
    <col min="16139" max="16139" width="23.6640625" style="235" bestFit="1" customWidth="1"/>
    <col min="16140" max="16141" width="20.33203125" style="235" bestFit="1" customWidth="1"/>
    <col min="16142" max="16384" width="10.83203125" style="235"/>
  </cols>
  <sheetData>
    <row r="1" spans="1:13" s="228" customFormat="1" ht="16">
      <c r="A1" s="224" t="s">
        <v>158</v>
      </c>
      <c r="B1" s="225" t="s">
        <v>178</v>
      </c>
      <c r="C1" s="226" t="s">
        <v>179</v>
      </c>
      <c r="D1" s="224" t="s">
        <v>180</v>
      </c>
      <c r="E1" s="310" t="s">
        <v>181</v>
      </c>
      <c r="F1" s="227" t="s">
        <v>182</v>
      </c>
      <c r="G1" s="227" t="s">
        <v>183</v>
      </c>
      <c r="H1" s="224" t="s">
        <v>184</v>
      </c>
      <c r="I1" s="228" t="s">
        <v>185</v>
      </c>
      <c r="J1" s="228" t="s">
        <v>186</v>
      </c>
      <c r="K1" s="228" t="s">
        <v>187</v>
      </c>
      <c r="L1" s="228" t="s">
        <v>188</v>
      </c>
      <c r="M1" s="228" t="s">
        <v>189</v>
      </c>
    </row>
    <row r="2" spans="1:13" s="234" customFormat="1" ht="16">
      <c r="A2" s="229" t="s">
        <v>371</v>
      </c>
      <c r="B2" s="225">
        <v>94.6</v>
      </c>
      <c r="C2" s="226" t="s">
        <v>224</v>
      </c>
      <c r="D2" s="230">
        <v>6.6251698870904069E-2</v>
      </c>
      <c r="E2" s="311">
        <v>0.1198067796717549</v>
      </c>
      <c r="F2" s="231">
        <v>7.2606779671754898E-2</v>
      </c>
      <c r="G2" s="231">
        <v>0.3</v>
      </c>
      <c r="H2" s="232" t="s">
        <v>192</v>
      </c>
      <c r="I2" s="233">
        <f t="shared" ref="I2:I29" si="0">B2/$B$32</f>
        <v>4.5647558386411873E-2</v>
      </c>
      <c r="J2" s="233">
        <f t="shared" ref="J2:J29" si="1">I2*D2</f>
        <v>3.0242282924085712E-3</v>
      </c>
      <c r="K2" s="233">
        <f t="shared" ref="K2:K29" si="2">I2*E2</f>
        <v>5.4688869701544152E-3</v>
      </c>
      <c r="L2" s="233">
        <f t="shared" ref="L2:L29" si="3">I2*F2</f>
        <v>3.3143222143157745E-3</v>
      </c>
      <c r="M2" s="233">
        <f>I2*G2</f>
        <v>1.3694267515923562E-2</v>
      </c>
    </row>
    <row r="3" spans="1:13" s="234" customFormat="1" ht="16">
      <c r="A3" s="229" t="s">
        <v>374</v>
      </c>
      <c r="B3" s="225">
        <v>14.4</v>
      </c>
      <c r="C3" s="226" t="s">
        <v>196</v>
      </c>
      <c r="D3" s="230">
        <v>4.8632414333635951E-2</v>
      </c>
      <c r="E3" s="311">
        <v>0.10049739542691996</v>
      </c>
      <c r="F3" s="231">
        <v>5.3297395426919955E-2</v>
      </c>
      <c r="G3" s="231">
        <v>0.3</v>
      </c>
      <c r="H3" s="232" t="s">
        <v>192</v>
      </c>
      <c r="I3" s="233">
        <f>B3/$B$32</f>
        <v>6.9484655471916601E-3</v>
      </c>
      <c r="J3" s="233">
        <f>I3*D3</f>
        <v>3.3792065547401926E-4</v>
      </c>
      <c r="K3" s="233">
        <f>I3*E3</f>
        <v>6.9830268970645008E-4</v>
      </c>
      <c r="L3" s="233">
        <f>I3*F3</f>
        <v>3.7033511587900367E-4</v>
      </c>
      <c r="M3" s="233">
        <f>I3*G3</f>
        <v>2.0845396641574979E-3</v>
      </c>
    </row>
    <row r="4" spans="1:13" s="234" customFormat="1" ht="16">
      <c r="A4" s="229" t="s">
        <v>376</v>
      </c>
      <c r="B4" s="225">
        <v>18.3</v>
      </c>
      <c r="C4" s="226" t="s">
        <v>238</v>
      </c>
      <c r="D4" s="230">
        <v>7.4941753235439005E-3</v>
      </c>
      <c r="E4" s="311">
        <v>5.5413041262508976E-2</v>
      </c>
      <c r="F4" s="231">
        <v>8.2130412625089771E-3</v>
      </c>
      <c r="G4" s="231">
        <v>0.22</v>
      </c>
      <c r="H4" s="232" t="s">
        <v>192</v>
      </c>
      <c r="I4" s="233">
        <f t="shared" si="0"/>
        <v>8.8303416328894008E-3</v>
      </c>
      <c r="J4" s="233">
        <f t="shared" si="1"/>
        <v>6.6176128363662105E-5</v>
      </c>
      <c r="K4" s="233">
        <f t="shared" si="2"/>
        <v>4.8931608526535126E-4</v>
      </c>
      <c r="L4" s="233">
        <f t="shared" si="3"/>
        <v>7.2523960192971544E-5</v>
      </c>
      <c r="M4" s="233">
        <f t="shared" ref="M4:M76" si="4">I4*G4</f>
        <v>1.9426751592356681E-3</v>
      </c>
    </row>
    <row r="5" spans="1:13" s="234" customFormat="1" ht="16">
      <c r="A5" s="229" t="s">
        <v>378</v>
      </c>
      <c r="B5" s="225">
        <v>15.7</v>
      </c>
      <c r="C5" s="226" t="s">
        <v>196</v>
      </c>
      <c r="D5" s="230">
        <v>4.8632414333635951E-2</v>
      </c>
      <c r="E5" s="311">
        <v>0.10049739542691996</v>
      </c>
      <c r="F5" s="231">
        <v>5.3297395426919955E-2</v>
      </c>
      <c r="G5" s="231">
        <v>0.28000000000000003</v>
      </c>
      <c r="H5" s="232" t="s">
        <v>192</v>
      </c>
      <c r="I5" s="233">
        <f t="shared" si="0"/>
        <v>7.5757575757575734E-3</v>
      </c>
      <c r="J5" s="233">
        <f t="shared" si="1"/>
        <v>3.6842738131542374E-4</v>
      </c>
      <c r="K5" s="233">
        <f t="shared" si="2"/>
        <v>7.613439047493934E-4</v>
      </c>
      <c r="L5" s="233">
        <f t="shared" si="3"/>
        <v>4.037681471736359E-4</v>
      </c>
      <c r="M5" s="233">
        <f t="shared" si="4"/>
        <v>2.1212121212121206E-3</v>
      </c>
    </row>
    <row r="6" spans="1:13" s="234" customFormat="1" ht="16">
      <c r="A6" s="229" t="s">
        <v>380</v>
      </c>
      <c r="B6" s="225">
        <v>38.799999999999997</v>
      </c>
      <c r="C6" s="226" t="s">
        <v>196</v>
      </c>
      <c r="D6" s="230">
        <v>4.8632414333635951E-2</v>
      </c>
      <c r="E6" s="311">
        <v>0.10049739542691996</v>
      </c>
      <c r="F6" s="231">
        <v>5.3297395426919955E-2</v>
      </c>
      <c r="G6" s="231">
        <v>0.33</v>
      </c>
      <c r="H6" s="232" t="s">
        <v>192</v>
      </c>
      <c r="I6" s="233">
        <f t="shared" si="0"/>
        <v>1.8722254391044194E-2</v>
      </c>
      <c r="J6" s="233">
        <f t="shared" si="1"/>
        <v>9.1050843280499625E-4</v>
      </c>
      <c r="K6" s="233">
        <f t="shared" si="2"/>
        <v>1.8815378028201569E-3</v>
      </c>
      <c r="L6" s="233">
        <f t="shared" si="3"/>
        <v>9.9784739556287093E-4</v>
      </c>
      <c r="M6" s="233">
        <f t="shared" si="4"/>
        <v>6.1783439490445844E-3</v>
      </c>
    </row>
    <row r="7" spans="1:13" s="234" customFormat="1" ht="16">
      <c r="A7" s="229" t="s">
        <v>463</v>
      </c>
      <c r="B7" s="225">
        <v>2</v>
      </c>
      <c r="C7" s="226" t="s">
        <v>196</v>
      </c>
      <c r="D7" s="230">
        <v>4.8632414333635951E-2</v>
      </c>
      <c r="E7" s="311">
        <v>0.10049739542691996</v>
      </c>
      <c r="F7" s="231">
        <v>5.3297395426919955E-2</v>
      </c>
      <c r="G7" s="231">
        <v>0</v>
      </c>
      <c r="H7" s="232" t="s">
        <v>192</v>
      </c>
      <c r="I7" s="233">
        <f t="shared" si="0"/>
        <v>9.6506465933217497E-4</v>
      </c>
      <c r="J7" s="233">
        <f t="shared" si="1"/>
        <v>4.6933424371391563E-5</v>
      </c>
      <c r="K7" s="233">
        <f t="shared" si="2"/>
        <v>9.6986484681451396E-5</v>
      </c>
      <c r="L7" s="233">
        <f t="shared" si="3"/>
        <v>5.1435432760972726E-5</v>
      </c>
      <c r="M7" s="233">
        <f t="shared" si="4"/>
        <v>0</v>
      </c>
    </row>
    <row r="8" spans="1:13" s="234" customFormat="1" ht="16">
      <c r="A8" s="229" t="s">
        <v>464</v>
      </c>
      <c r="B8" s="225">
        <v>47.3</v>
      </c>
      <c r="C8" s="226" t="s">
        <v>224</v>
      </c>
      <c r="D8" s="230">
        <v>6.6251698870904069E-2</v>
      </c>
      <c r="E8" s="311">
        <v>0.1198067796717549</v>
      </c>
      <c r="F8" s="231">
        <v>7.2606779671754898E-2</v>
      </c>
      <c r="G8" s="231">
        <v>0.35</v>
      </c>
      <c r="H8" s="232" t="s">
        <v>192</v>
      </c>
      <c r="I8" s="233">
        <f t="shared" si="0"/>
        <v>2.2823779193205936E-2</v>
      </c>
      <c r="J8" s="233">
        <f t="shared" si="1"/>
        <v>1.5121141462042856E-3</v>
      </c>
      <c r="K8" s="233">
        <f t="shared" si="2"/>
        <v>2.7344434850772076E-3</v>
      </c>
      <c r="L8" s="233">
        <f t="shared" si="3"/>
        <v>1.6571611071578873E-3</v>
      </c>
      <c r="M8" s="233">
        <f t="shared" si="4"/>
        <v>7.9883227176220772E-3</v>
      </c>
    </row>
    <row r="9" spans="1:13" s="234" customFormat="1" ht="16">
      <c r="A9" s="229" t="s">
        <v>465</v>
      </c>
      <c r="B9" s="225">
        <v>10.8</v>
      </c>
      <c r="C9" s="226" t="s">
        <v>210</v>
      </c>
      <c r="D9" s="230">
        <v>7.9565818860604404E-2</v>
      </c>
      <c r="E9" s="311">
        <v>0.1343980338296166</v>
      </c>
      <c r="F9" s="231">
        <v>8.7198033829616592E-2</v>
      </c>
      <c r="G9" s="231">
        <v>0.3</v>
      </c>
      <c r="H9" s="232" t="s">
        <v>192</v>
      </c>
      <c r="I9" s="233">
        <f t="shared" si="0"/>
        <v>5.2113491603937457E-3</v>
      </c>
      <c r="J9" s="233">
        <f t="shared" si="1"/>
        <v>4.146452633152516E-4</v>
      </c>
      <c r="K9" s="233">
        <f t="shared" si="2"/>
        <v>7.0039508075654265E-4</v>
      </c>
      <c r="L9" s="233">
        <f t="shared" si="3"/>
        <v>4.5441940038595786E-4</v>
      </c>
      <c r="M9" s="233">
        <f t="shared" si="4"/>
        <v>1.5634047481181237E-3</v>
      </c>
    </row>
    <row r="10" spans="1:13" s="234" customFormat="1" ht="16">
      <c r="A10" s="229" t="s">
        <v>466</v>
      </c>
      <c r="B10" s="225">
        <v>58.8</v>
      </c>
      <c r="C10" s="226" t="s">
        <v>194</v>
      </c>
      <c r="D10" s="230">
        <v>3.1810382490361881E-2</v>
      </c>
      <c r="E10" s="311">
        <v>8.2061738975968967E-2</v>
      </c>
      <c r="F10" s="231">
        <v>3.4861738975968962E-2</v>
      </c>
      <c r="G10" s="231">
        <v>0.25</v>
      </c>
      <c r="H10" s="232" t="s">
        <v>192</v>
      </c>
      <c r="I10" s="233">
        <f t="shared" si="0"/>
        <v>2.8372900984365942E-2</v>
      </c>
      <c r="J10" s="233">
        <f t="shared" si="1"/>
        <v>9.0255283267384571E-4</v>
      </c>
      <c r="K10" s="233">
        <f t="shared" si="2"/>
        <v>2.3283295945700508E-3</v>
      </c>
      <c r="L10" s="233">
        <f t="shared" si="3"/>
        <v>9.8912866810797837E-4</v>
      </c>
      <c r="M10" s="233">
        <f t="shared" si="4"/>
        <v>7.0932252460914856E-3</v>
      </c>
    </row>
    <row r="11" spans="1:13" s="234" customFormat="1" ht="16">
      <c r="A11" s="229" t="s">
        <v>385</v>
      </c>
      <c r="B11" s="225">
        <v>303.2</v>
      </c>
      <c r="C11" s="226" t="s">
        <v>196</v>
      </c>
      <c r="D11" s="230">
        <v>4.8632414333635951E-2</v>
      </c>
      <c r="E11" s="311">
        <v>0.10049739542691996</v>
      </c>
      <c r="F11" s="231">
        <v>5.3297395426919955E-2</v>
      </c>
      <c r="G11" s="231">
        <v>0.22500000000000001</v>
      </c>
      <c r="H11" s="232" t="s">
        <v>192</v>
      </c>
      <c r="I11" s="233">
        <f t="shared" si="0"/>
        <v>0.14630380235475773</v>
      </c>
      <c r="J11" s="233">
        <f t="shared" si="1"/>
        <v>7.1151071347029613E-3</v>
      </c>
      <c r="K11" s="233">
        <f t="shared" si="2"/>
        <v>1.4703151077708032E-2</v>
      </c>
      <c r="L11" s="233">
        <f t="shared" si="3"/>
        <v>7.7976116065634656E-3</v>
      </c>
      <c r="M11" s="233">
        <f t="shared" si="4"/>
        <v>3.2918355529820489E-2</v>
      </c>
    </row>
    <row r="12" spans="1:13" s="234" customFormat="1" ht="16">
      <c r="A12" s="229" t="s">
        <v>386</v>
      </c>
      <c r="B12" s="225">
        <v>96.1</v>
      </c>
      <c r="C12" s="226" t="s">
        <v>196</v>
      </c>
      <c r="D12" s="230">
        <v>4.8632414333635951E-2</v>
      </c>
      <c r="E12" s="311">
        <v>0.10049739542691996</v>
      </c>
      <c r="F12" s="231">
        <v>5.3297395426919955E-2</v>
      </c>
      <c r="G12" s="231">
        <v>0.3</v>
      </c>
      <c r="H12" s="232" t="s">
        <v>192</v>
      </c>
      <c r="I12" s="233">
        <f t="shared" si="0"/>
        <v>4.6371356880911006E-2</v>
      </c>
      <c r="J12" s="233">
        <f t="shared" si="1"/>
        <v>2.2551510410453645E-3</v>
      </c>
      <c r="K12" s="233">
        <f t="shared" si="2"/>
        <v>4.660200588943739E-3</v>
      </c>
      <c r="L12" s="233">
        <f t="shared" si="3"/>
        <v>2.4714725441647395E-3</v>
      </c>
      <c r="M12" s="233">
        <f t="shared" si="4"/>
        <v>1.3911407064273301E-2</v>
      </c>
    </row>
    <row r="13" spans="1:13" s="234" customFormat="1" ht="16">
      <c r="A13" s="229" t="s">
        <v>387</v>
      </c>
      <c r="B13" s="225">
        <v>16.7</v>
      </c>
      <c r="C13" s="226" t="s">
        <v>224</v>
      </c>
      <c r="D13" s="230">
        <v>6.6251698870904069E-2</v>
      </c>
      <c r="E13" s="311">
        <v>0.1198067796717549</v>
      </c>
      <c r="F13" s="231">
        <v>7.2606779671754898E-2</v>
      </c>
      <c r="G13" s="231">
        <v>0.3</v>
      </c>
      <c r="H13" s="232" t="s">
        <v>192</v>
      </c>
      <c r="I13" s="233">
        <f t="shared" si="0"/>
        <v>8.0582899054236611E-3</v>
      </c>
      <c r="J13" s="233">
        <f t="shared" si="1"/>
        <v>5.3387539622857443E-4</v>
      </c>
      <c r="K13" s="233">
        <f t="shared" si="2"/>
        <v>9.6543776323021924E-4</v>
      </c>
      <c r="L13" s="233">
        <f t="shared" si="3"/>
        <v>5.8508647969422235E-4</v>
      </c>
      <c r="M13" s="233">
        <f t="shared" si="4"/>
        <v>2.4174869716270982E-3</v>
      </c>
    </row>
    <row r="14" spans="1:13" s="234" customFormat="1" ht="16">
      <c r="A14" s="229" t="s">
        <v>389</v>
      </c>
      <c r="B14" s="225">
        <v>67</v>
      </c>
      <c r="C14" s="226" t="s">
        <v>215</v>
      </c>
      <c r="D14" s="230">
        <v>5.74819192369697E-2</v>
      </c>
      <c r="E14" s="311">
        <v>0.1101957739390316</v>
      </c>
      <c r="F14" s="231">
        <v>6.2995773939031607E-2</v>
      </c>
      <c r="G14" s="231">
        <v>0.25</v>
      </c>
      <c r="H14" s="232" t="s">
        <v>192</v>
      </c>
      <c r="I14" s="233">
        <f t="shared" si="0"/>
        <v>3.2329666087627863E-2</v>
      </c>
      <c r="J14" s="233">
        <f t="shared" si="1"/>
        <v>1.858371255007223E-3</v>
      </c>
      <c r="K14" s="233">
        <f t="shared" si="2"/>
        <v>3.5625925757166161E-3</v>
      </c>
      <c r="L14" s="233">
        <f t="shared" si="3"/>
        <v>2.0366323363805814E-3</v>
      </c>
      <c r="M14" s="233">
        <f t="shared" si="4"/>
        <v>8.0824165219069658E-3</v>
      </c>
    </row>
    <row r="15" spans="1:13" s="234" customFormat="1" ht="16">
      <c r="A15" s="229" t="s">
        <v>396</v>
      </c>
      <c r="B15" s="225">
        <v>95.5</v>
      </c>
      <c r="C15" s="226" t="s">
        <v>196</v>
      </c>
      <c r="D15" s="230">
        <v>4.8632414333635951E-2</v>
      </c>
      <c r="E15" s="311">
        <v>0.10049739542691996</v>
      </c>
      <c r="F15" s="231">
        <v>5.3297395426919955E-2</v>
      </c>
      <c r="G15" s="231">
        <v>0.3</v>
      </c>
      <c r="H15" s="232" t="s">
        <v>192</v>
      </c>
      <c r="I15" s="233">
        <f t="shared" si="0"/>
        <v>4.6081837483111357E-2</v>
      </c>
      <c r="J15" s="233">
        <f t="shared" si="1"/>
        <v>2.241071013733947E-3</v>
      </c>
      <c r="K15" s="233">
        <f t="shared" si="2"/>
        <v>4.6311046435393039E-3</v>
      </c>
      <c r="L15" s="233">
        <f t="shared" si="3"/>
        <v>2.4560419143364477E-3</v>
      </c>
      <c r="M15" s="233">
        <f t="shared" si="4"/>
        <v>1.3824551244933406E-2</v>
      </c>
    </row>
    <row r="16" spans="1:13" s="234" customFormat="1" ht="16">
      <c r="A16" s="229" t="s">
        <v>467</v>
      </c>
      <c r="B16" s="225">
        <v>17.5</v>
      </c>
      <c r="C16" s="226" t="s">
        <v>224</v>
      </c>
      <c r="D16" s="230">
        <v>6.6251698870904069E-2</v>
      </c>
      <c r="E16" s="311">
        <v>0.1198067796717549</v>
      </c>
      <c r="F16" s="231">
        <v>7.2606779671754898E-2</v>
      </c>
      <c r="G16" s="231">
        <v>0.28249999999999997</v>
      </c>
      <c r="H16" s="232" t="s">
        <v>192</v>
      </c>
      <c r="I16" s="233">
        <f t="shared" si="0"/>
        <v>8.444315769156531E-3</v>
      </c>
      <c r="J16" s="233">
        <f t="shared" si="1"/>
        <v>5.5945026550898521E-4</v>
      </c>
      <c r="K16" s="233">
        <f t="shared" si="2"/>
        <v>1.0116862788340621E-3</v>
      </c>
      <c r="L16" s="233">
        <f t="shared" si="3"/>
        <v>6.1311457452987376E-4</v>
      </c>
      <c r="M16" s="233">
        <f t="shared" si="4"/>
        <v>2.3855192047867197E-3</v>
      </c>
    </row>
    <row r="17" spans="1:13" s="234" customFormat="1" ht="16">
      <c r="A17" s="229" t="s">
        <v>190</v>
      </c>
      <c r="B17" s="225">
        <v>14.2</v>
      </c>
      <c r="C17" s="226" t="s">
        <v>191</v>
      </c>
      <c r="D17" s="230">
        <v>1.4111372683694367E-2</v>
      </c>
      <c r="E17" s="311">
        <v>6.2664981951745621E-2</v>
      </c>
      <c r="F17" s="231">
        <v>1.5464981951745628E-2</v>
      </c>
      <c r="G17" s="231">
        <v>0.15</v>
      </c>
      <c r="H17" s="232" t="s">
        <v>99</v>
      </c>
      <c r="I17" s="233">
        <f>B17/$B$32</f>
        <v>6.8519590812584422E-3</v>
      </c>
      <c r="J17" s="233">
        <f t="shared" si="1"/>
        <v>9.6690548209061938E-5</v>
      </c>
      <c r="K17" s="233">
        <f t="shared" si="2"/>
        <v>4.2937789216115977E-4</v>
      </c>
      <c r="L17" s="233">
        <f t="shared" si="3"/>
        <v>1.0596542352576136E-4</v>
      </c>
      <c r="M17" s="233">
        <f>I17*G17</f>
        <v>1.0277938621887663E-3</v>
      </c>
    </row>
    <row r="18" spans="1:13" s="234" customFormat="1" ht="16">
      <c r="A18" s="229" t="s">
        <v>403</v>
      </c>
      <c r="B18" s="225">
        <v>118.7</v>
      </c>
      <c r="C18" s="226" t="s">
        <v>248</v>
      </c>
      <c r="D18" s="230">
        <v>2.208389962363469E-2</v>
      </c>
      <c r="E18" s="311">
        <v>7.1402259890584963E-2</v>
      </c>
      <c r="F18" s="231">
        <v>2.4202259890584967E-2</v>
      </c>
      <c r="G18" s="231">
        <v>0.31</v>
      </c>
      <c r="H18" s="232" t="s">
        <v>192</v>
      </c>
      <c r="I18" s="233">
        <f t="shared" si="0"/>
        <v>5.7276587531364588E-2</v>
      </c>
      <c r="J18" s="233">
        <f t="shared" si="1"/>
        <v>1.2648904098269819E-3</v>
      </c>
      <c r="K18" s="233">
        <f t="shared" si="2"/>
        <v>4.0896777885603324E-3</v>
      </c>
      <c r="L18" s="233">
        <f t="shared" si="3"/>
        <v>1.3862228570799243E-3</v>
      </c>
      <c r="M18" s="233">
        <f t="shared" si="4"/>
        <v>1.7755742134723022E-2</v>
      </c>
    </row>
    <row r="19" spans="1:13" s="234" customFormat="1" ht="16">
      <c r="A19" s="229" t="s">
        <v>404</v>
      </c>
      <c r="B19" s="225">
        <v>14.9</v>
      </c>
      <c r="C19" s="226" t="s">
        <v>210</v>
      </c>
      <c r="D19" s="230">
        <v>7.9565818860604404E-2</v>
      </c>
      <c r="E19" s="311">
        <v>0.1343980338296166</v>
      </c>
      <c r="F19" s="231">
        <v>8.7198033829616592E-2</v>
      </c>
      <c r="G19" s="231">
        <v>0.32</v>
      </c>
      <c r="H19" s="232" t="s">
        <v>192</v>
      </c>
      <c r="I19" s="233">
        <f t="shared" si="0"/>
        <v>7.1897317120247035E-3</v>
      </c>
      <c r="J19" s="233">
        <f t="shared" si="1"/>
        <v>5.7205689105530077E-4</v>
      </c>
      <c r="K19" s="233">
        <f t="shared" si="2"/>
        <v>9.6628580585856336E-4</v>
      </c>
      <c r="L19" s="233">
        <f t="shared" si="3"/>
        <v>6.2693046905099731E-4</v>
      </c>
      <c r="M19" s="233">
        <f t="shared" si="4"/>
        <v>2.3007141478479051E-3</v>
      </c>
    </row>
    <row r="20" spans="1:13" s="234" customFormat="1" ht="16">
      <c r="A20" s="229" t="s">
        <v>406</v>
      </c>
      <c r="B20" s="225">
        <v>12.4</v>
      </c>
      <c r="C20" s="226" t="s">
        <v>194</v>
      </c>
      <c r="D20" s="230">
        <v>3.1810382490361881E-2</v>
      </c>
      <c r="E20" s="311">
        <v>8.2061738975968967E-2</v>
      </c>
      <c r="F20" s="231">
        <v>3.4861738975968962E-2</v>
      </c>
      <c r="G20" s="231">
        <v>0.32</v>
      </c>
      <c r="H20" s="232" t="s">
        <v>192</v>
      </c>
      <c r="I20" s="233">
        <f t="shared" si="0"/>
        <v>5.9834008878594854E-3</v>
      </c>
      <c r="J20" s="233">
        <f t="shared" si="1"/>
        <v>1.9033427083598112E-4</v>
      </c>
      <c r="K20" s="233">
        <f t="shared" si="2"/>
        <v>4.9100828184810608E-4</v>
      </c>
      <c r="L20" s="233">
        <f t="shared" si="3"/>
        <v>2.0859175994113831E-4</v>
      </c>
      <c r="M20" s="233">
        <f t="shared" si="4"/>
        <v>1.9146882841150354E-3</v>
      </c>
    </row>
    <row r="21" spans="1:13" s="234" customFormat="1" ht="16">
      <c r="A21" s="229" t="s">
        <v>468</v>
      </c>
      <c r="B21" s="225">
        <v>12.9</v>
      </c>
      <c r="C21" s="226" t="s">
        <v>215</v>
      </c>
      <c r="D21" s="230">
        <v>5.74819192369697E-2</v>
      </c>
      <c r="E21" s="311">
        <v>0.1101957739390316</v>
      </c>
      <c r="F21" s="231">
        <v>6.2995773939031607E-2</v>
      </c>
      <c r="G21" s="231">
        <v>0.28249999999999997</v>
      </c>
      <c r="H21" s="232" t="s">
        <v>192</v>
      </c>
      <c r="I21" s="233">
        <f>B21/$B$32</f>
        <v>6.2246670526925289E-3</v>
      </c>
      <c r="J21" s="233">
        <f>I21*D21</f>
        <v>3.5780580879989814E-4</v>
      </c>
      <c r="K21" s="233">
        <f>I21*E21</f>
        <v>6.8593200338424405E-4</v>
      </c>
      <c r="L21" s="233">
        <f>I21*F21</f>
        <v>3.9212771849715672E-4</v>
      </c>
      <c r="M21" s="233">
        <f>I21*G21</f>
        <v>1.7584684423856392E-3</v>
      </c>
    </row>
    <row r="22" spans="1:13" s="234" customFormat="1" ht="16">
      <c r="A22" s="229" t="s">
        <v>407</v>
      </c>
      <c r="B22" s="225">
        <v>448.1</v>
      </c>
      <c r="C22" s="226" t="s">
        <v>196</v>
      </c>
      <c r="D22" s="230">
        <v>4.8632414333635951E-2</v>
      </c>
      <c r="E22" s="311">
        <v>0.10049739542691996</v>
      </c>
      <c r="F22" s="231">
        <v>5.3297395426919955E-2</v>
      </c>
      <c r="G22" s="231">
        <v>0.3</v>
      </c>
      <c r="H22" s="232" t="s">
        <v>192</v>
      </c>
      <c r="I22" s="233">
        <f t="shared" si="0"/>
        <v>0.21622273692337382</v>
      </c>
      <c r="J22" s="233">
        <f t="shared" si="1"/>
        <v>1.051543373041028E-2</v>
      </c>
      <c r="K22" s="233">
        <f t="shared" si="2"/>
        <v>2.1729821892879187E-2</v>
      </c>
      <c r="L22" s="233">
        <f t="shared" si="3"/>
        <v>1.152410871009594E-2</v>
      </c>
      <c r="M22" s="233">
        <f t="shared" si="4"/>
        <v>6.4866821077012138E-2</v>
      </c>
    </row>
    <row r="23" spans="1:13" s="234" customFormat="1" ht="16">
      <c r="A23" s="229" t="s">
        <v>409</v>
      </c>
      <c r="B23" s="225">
        <v>10.1</v>
      </c>
      <c r="C23" s="226" t="s">
        <v>196</v>
      </c>
      <c r="D23" s="230">
        <v>4.8632414333635951E-2</v>
      </c>
      <c r="E23" s="311">
        <v>0.10049739542691996</v>
      </c>
      <c r="F23" s="231">
        <v>5.3297395426919955E-2</v>
      </c>
      <c r="G23" s="231">
        <v>0.3</v>
      </c>
      <c r="H23" s="232" t="s">
        <v>192</v>
      </c>
      <c r="I23" s="233">
        <f t="shared" si="0"/>
        <v>4.8735765296274835E-3</v>
      </c>
      <c r="J23" s="233">
        <f t="shared" si="1"/>
        <v>2.3701379307552737E-4</v>
      </c>
      <c r="K23" s="233">
        <f t="shared" si="2"/>
        <v>4.8978174764132949E-4</v>
      </c>
      <c r="L23" s="233">
        <f t="shared" si="3"/>
        <v>2.5974893544291228E-4</v>
      </c>
      <c r="M23" s="233">
        <f t="shared" si="4"/>
        <v>1.4620729588882451E-3</v>
      </c>
    </row>
    <row r="24" spans="1:13" s="234" customFormat="1" ht="16">
      <c r="A24" s="229" t="s">
        <v>414</v>
      </c>
      <c r="B24" s="225">
        <v>23.6</v>
      </c>
      <c r="C24" s="226" t="s">
        <v>194</v>
      </c>
      <c r="D24" s="230">
        <v>3.1810382490361881E-2</v>
      </c>
      <c r="E24" s="311">
        <v>8.2061738975968967E-2</v>
      </c>
      <c r="F24" s="231">
        <v>3.4861738975968962E-2</v>
      </c>
      <c r="G24" s="231">
        <v>0.3</v>
      </c>
      <c r="H24" s="232" t="s">
        <v>192</v>
      </c>
      <c r="I24" s="233">
        <f t="shared" si="0"/>
        <v>1.1387762980119665E-2</v>
      </c>
      <c r="J24" s="233">
        <f t="shared" si="1"/>
        <v>3.6224909610718984E-4</v>
      </c>
      <c r="K24" s="233">
        <f t="shared" si="2"/>
        <v>9.344996331947824E-4</v>
      </c>
      <c r="L24" s="233">
        <f t="shared" si="3"/>
        <v>3.9699722053313419E-4</v>
      </c>
      <c r="M24" s="233">
        <f t="shared" si="4"/>
        <v>3.4163288940358993E-3</v>
      </c>
    </row>
    <row r="25" spans="1:13" s="234" customFormat="1" ht="16">
      <c r="A25" s="229" t="s">
        <v>417</v>
      </c>
      <c r="B25" s="225">
        <v>351.4</v>
      </c>
      <c r="C25" s="226" t="s">
        <v>235</v>
      </c>
      <c r="D25" s="230">
        <v>2.6548514710001261E-2</v>
      </c>
      <c r="E25" s="311">
        <v>7.629513553633499E-2</v>
      </c>
      <c r="F25" s="231">
        <v>2.9095135536334988E-2</v>
      </c>
      <c r="G25" s="231">
        <v>0.28000000000000003</v>
      </c>
      <c r="H25" s="232" t="s">
        <v>192</v>
      </c>
      <c r="I25" s="233">
        <f t="shared" si="0"/>
        <v>0.16956186064466314</v>
      </c>
      <c r="J25" s="233">
        <f t="shared" si="1"/>
        <v>4.5016155515800235E-3</v>
      </c>
      <c r="K25" s="233">
        <f t="shared" si="2"/>
        <v>1.293674513967772E-2</v>
      </c>
      <c r="L25" s="233">
        <f t="shared" si="3"/>
        <v>4.9334253172496198E-3</v>
      </c>
      <c r="M25" s="233">
        <f t="shared" si="4"/>
        <v>4.747732098050568E-2</v>
      </c>
    </row>
    <row r="26" spans="1:13" ht="16">
      <c r="A26" s="229" t="s">
        <v>420</v>
      </c>
      <c r="B26" s="225">
        <v>4.4000000000000004</v>
      </c>
      <c r="C26" s="226" t="s">
        <v>215</v>
      </c>
      <c r="D26" s="230">
        <v>5.74819192369697E-2</v>
      </c>
      <c r="E26" s="311">
        <v>0.1101957739390316</v>
      </c>
      <c r="F26" s="231">
        <v>6.2995773939031607E-2</v>
      </c>
      <c r="G26" s="231">
        <v>0.27500000000000002</v>
      </c>
      <c r="H26" s="232" t="s">
        <v>192</v>
      </c>
      <c r="I26" s="233">
        <f>B26/$B$32</f>
        <v>2.1231422505307851E-3</v>
      </c>
      <c r="J26" s="233">
        <f>I26*D26</f>
        <v>1.2204229137360868E-4</v>
      </c>
      <c r="K26" s="233">
        <f>I26*E26</f>
        <v>2.339613034798972E-4</v>
      </c>
      <c r="L26" s="233">
        <f>I26*F26</f>
        <v>1.3374898925484416E-4</v>
      </c>
      <c r="M26" s="233">
        <f>I26*G26</f>
        <v>5.838641188959659E-4</v>
      </c>
    </row>
    <row r="27" spans="1:13" s="234" customFormat="1" ht="16">
      <c r="A27" s="229" t="s">
        <v>422</v>
      </c>
      <c r="B27" s="225">
        <v>63.2</v>
      </c>
      <c r="C27" s="226" t="s">
        <v>196</v>
      </c>
      <c r="D27" s="230">
        <v>4.8632414333635951E-2</v>
      </c>
      <c r="E27" s="311">
        <v>0.10049739542691996</v>
      </c>
      <c r="F27" s="231">
        <v>5.3297395426919955E-2</v>
      </c>
      <c r="G27" s="231">
        <v>0.3</v>
      </c>
      <c r="H27" s="232" t="s">
        <v>192</v>
      </c>
      <c r="I27" s="233">
        <f t="shared" si="0"/>
        <v>3.0496043234896731E-2</v>
      </c>
      <c r="J27" s="233">
        <f t="shared" si="1"/>
        <v>1.4830962101359734E-3</v>
      </c>
      <c r="K27" s="233">
        <f t="shared" si="2"/>
        <v>3.0647729159338642E-3</v>
      </c>
      <c r="L27" s="233">
        <f t="shared" si="3"/>
        <v>1.6253596752467383E-3</v>
      </c>
      <c r="M27" s="233">
        <f t="shared" si="4"/>
        <v>9.1488129704690186E-3</v>
      </c>
    </row>
    <row r="28" spans="1:13" s="234" customFormat="1" ht="16">
      <c r="A28" s="229" t="s">
        <v>469</v>
      </c>
      <c r="B28" s="225">
        <v>5.5</v>
      </c>
      <c r="C28" s="226" t="s">
        <v>215</v>
      </c>
      <c r="D28" s="230">
        <v>5.74819192369697E-2</v>
      </c>
      <c r="E28" s="311">
        <v>0.1101957739390316</v>
      </c>
      <c r="F28" s="231">
        <v>6.2995773939031607E-2</v>
      </c>
      <c r="G28" s="231">
        <v>0.28249999999999997</v>
      </c>
      <c r="H28" s="232" t="s">
        <v>192</v>
      </c>
      <c r="I28" s="233">
        <f>B28/$B$32</f>
        <v>2.6539278131634814E-3</v>
      </c>
      <c r="J28" s="233">
        <f>I28*D28</f>
        <v>1.5255286421701086E-4</v>
      </c>
      <c r="K28" s="233">
        <f>I28*E28</f>
        <v>2.9245162934987147E-4</v>
      </c>
      <c r="L28" s="233">
        <f>I28*F28</f>
        <v>1.6718623656855519E-4</v>
      </c>
      <c r="M28" s="233">
        <f>I28*G28</f>
        <v>7.4973460721868338E-4</v>
      </c>
    </row>
    <row r="29" spans="1:13" s="234" customFormat="1" ht="16">
      <c r="A29" s="229" t="s">
        <v>423</v>
      </c>
      <c r="B29" s="225">
        <v>38.799999999999997</v>
      </c>
      <c r="C29" s="226" t="s">
        <v>196</v>
      </c>
      <c r="D29" s="230">
        <v>4.8632414333635951E-2</v>
      </c>
      <c r="E29" s="311">
        <v>0.10049739542691996</v>
      </c>
      <c r="F29" s="231">
        <v>5.3297395426919955E-2</v>
      </c>
      <c r="G29" s="231">
        <v>0.25</v>
      </c>
      <c r="H29" s="232" t="s">
        <v>192</v>
      </c>
      <c r="I29" s="233">
        <f t="shared" si="0"/>
        <v>1.8722254391044194E-2</v>
      </c>
      <c r="J29" s="233">
        <f t="shared" si="1"/>
        <v>9.1050843280499625E-4</v>
      </c>
      <c r="K29" s="233">
        <f t="shared" si="2"/>
        <v>1.8815378028201569E-3</v>
      </c>
      <c r="L29" s="233">
        <f t="shared" si="3"/>
        <v>9.9784739556287093E-4</v>
      </c>
      <c r="M29" s="233">
        <f t="shared" si="4"/>
        <v>4.6805635977610486E-3</v>
      </c>
    </row>
    <row r="30" spans="1:13" s="234" customFormat="1" ht="16">
      <c r="A30" s="229" t="s">
        <v>425</v>
      </c>
      <c r="B30" s="225">
        <v>34.4</v>
      </c>
      <c r="C30" s="226" t="s">
        <v>196</v>
      </c>
      <c r="D30" s="230">
        <v>4.8632414333635951E-2</v>
      </c>
      <c r="E30" s="311">
        <v>0.10049739542691996</v>
      </c>
      <c r="F30" s="231">
        <v>5.3297395426919955E-2</v>
      </c>
      <c r="G30" s="231">
        <v>0.3</v>
      </c>
      <c r="H30" s="232" t="s">
        <v>192</v>
      </c>
      <c r="I30" s="233">
        <f>B30/$B$32</f>
        <v>1.6599112140513409E-2</v>
      </c>
      <c r="J30" s="233">
        <f>I30*D30</f>
        <v>8.0725489918793481E-4</v>
      </c>
      <c r="K30" s="233">
        <f>I30*E30</f>
        <v>1.6681675365209639E-3</v>
      </c>
      <c r="L30" s="233">
        <f>I30*F30</f>
        <v>8.846894434887309E-4</v>
      </c>
      <c r="M30" s="233">
        <f>I30*G30</f>
        <v>4.9797336421540227E-3</v>
      </c>
    </row>
    <row r="31" spans="1:13" s="234" customFormat="1" ht="16">
      <c r="A31" s="229" t="s">
        <v>428</v>
      </c>
      <c r="B31" s="225">
        <v>23.1</v>
      </c>
      <c r="C31" s="226" t="s">
        <v>251</v>
      </c>
      <c r="D31" s="230">
        <v>0.10603460830120626</v>
      </c>
      <c r="E31" s="311">
        <v>0.16340579658656318</v>
      </c>
      <c r="F31" s="231">
        <v>0.11620579658656319</v>
      </c>
      <c r="G31" s="231">
        <v>0.35</v>
      </c>
      <c r="H31" s="232" t="s">
        <v>192</v>
      </c>
      <c r="I31" s="233">
        <f>B31/$B$32</f>
        <v>1.1146496815286622E-2</v>
      </c>
      <c r="J31" s="233">
        <f>I31*D31</f>
        <v>1.18191442373956E-3</v>
      </c>
      <c r="K31" s="233">
        <f>I31*E31</f>
        <v>1.8214021912515001E-3</v>
      </c>
      <c r="L31" s="233">
        <f>I31*F31</f>
        <v>1.2952875415699716E-3</v>
      </c>
      <c r="M31" s="233">
        <f>I31*G31</f>
        <v>3.9012738853503172E-3</v>
      </c>
    </row>
    <row r="32" spans="1:13" s="241" customFormat="1" ht="16">
      <c r="A32" s="236" t="s">
        <v>192</v>
      </c>
      <c r="B32" s="237">
        <f>SUM(B2:B31)</f>
        <v>2072.4000000000005</v>
      </c>
      <c r="C32" s="238"/>
      <c r="D32" s="239">
        <f>SUM(J2:J31)</f>
        <v>4.4901991884517836E-2</v>
      </c>
      <c r="E32" s="312">
        <f>SUM(K2:K31)</f>
        <v>9.6409138590314705E-2</v>
      </c>
      <c r="F32" s="239">
        <f>SUM(L2:L31)</f>
        <v>4.9209138590314686E-2</v>
      </c>
      <c r="G32" s="239">
        <f>SUM(M2:M31)</f>
        <v>0.28222966126230448</v>
      </c>
      <c r="H32" s="236"/>
      <c r="I32" s="240">
        <f>SUM(I2:I31)</f>
        <v>1</v>
      </c>
    </row>
    <row r="33" spans="1:13" s="234" customFormat="1" ht="16">
      <c r="A33" s="229" t="s">
        <v>193</v>
      </c>
      <c r="B33" s="225">
        <v>302.60000000000002</v>
      </c>
      <c r="C33" s="226" t="s">
        <v>194</v>
      </c>
      <c r="D33" s="230">
        <v>3.1810382490361881E-2</v>
      </c>
      <c r="E33" s="311">
        <v>8.2061738975968967E-2</v>
      </c>
      <c r="F33" s="231">
        <v>3.4861738975968962E-2</v>
      </c>
      <c r="G33" s="231">
        <v>0.25</v>
      </c>
      <c r="H33" s="232" t="s">
        <v>99</v>
      </c>
      <c r="I33" s="233">
        <f t="shared" ref="I33:I50" si="5">B33/$B$56</f>
        <v>1.038185748104436E-2</v>
      </c>
      <c r="J33" s="233">
        <f t="shared" ref="J33:J55" si="6">I33*D33</f>
        <v>3.3025085743244604E-4</v>
      </c>
      <c r="K33" s="233">
        <f t="shared" ref="K33:K55" si="7">I33*E33</f>
        <v>8.5195327869517297E-4</v>
      </c>
      <c r="L33" s="233">
        <f t="shared" ref="L33:L55" si="8">I33*F33</f>
        <v>3.6192960558987912E-4</v>
      </c>
      <c r="M33" s="233">
        <f t="shared" si="4"/>
        <v>2.59546437026109E-3</v>
      </c>
    </row>
    <row r="34" spans="1:13" s="234" customFormat="1" ht="16">
      <c r="A34" s="229" t="s">
        <v>195</v>
      </c>
      <c r="B34" s="225">
        <v>27.1</v>
      </c>
      <c r="C34" s="226" t="s">
        <v>196</v>
      </c>
      <c r="D34" s="230">
        <v>4.8632414333635951E-2</v>
      </c>
      <c r="E34" s="311">
        <v>0.10049739542691996</v>
      </c>
      <c r="F34" s="231">
        <v>5.3297395426919955E-2</v>
      </c>
      <c r="G34" s="231">
        <v>0.2</v>
      </c>
      <c r="H34" s="232" t="s">
        <v>99</v>
      </c>
      <c r="I34" s="233">
        <f t="shared" si="5"/>
        <v>9.2976978762822913E-4</v>
      </c>
      <c r="J34" s="233">
        <f t="shared" si="6"/>
        <v>4.5216949546832746E-5</v>
      </c>
      <c r="K34" s="233">
        <f t="shared" si="7"/>
        <v>9.3439442003277536E-5</v>
      </c>
      <c r="L34" s="233">
        <f t="shared" si="8"/>
        <v>4.9554308027225119E-5</v>
      </c>
      <c r="M34" s="233">
        <f t="shared" si="4"/>
        <v>1.8595395752564584E-4</v>
      </c>
    </row>
    <row r="35" spans="1:13" s="234" customFormat="1" ht="16">
      <c r="A35" s="229" t="s">
        <v>197</v>
      </c>
      <c r="B35" s="225">
        <v>14342.9</v>
      </c>
      <c r="C35" s="226" t="s">
        <v>198</v>
      </c>
      <c r="D35" s="230">
        <v>6.2185710131534505E-3</v>
      </c>
      <c r="E35" s="311">
        <v>5.4015076792294683E-2</v>
      </c>
      <c r="F35" s="231">
        <v>6.8150767922946836E-3</v>
      </c>
      <c r="G35" s="231">
        <v>0.25</v>
      </c>
      <c r="H35" s="232" t="s">
        <v>99</v>
      </c>
      <c r="I35" s="233">
        <f t="shared" si="5"/>
        <v>0.49208837959309693</v>
      </c>
      <c r="J35" s="233">
        <f t="shared" si="6"/>
        <v>3.0600865332472845E-3</v>
      </c>
      <c r="K35" s="233">
        <f t="shared" si="7"/>
        <v>2.6580191612316985E-2</v>
      </c>
      <c r="L35" s="233">
        <f t="shared" si="8"/>
        <v>3.3536200955228117E-3</v>
      </c>
      <c r="M35" s="233">
        <f t="shared" si="4"/>
        <v>0.12302209489827423</v>
      </c>
    </row>
    <row r="36" spans="1:13" s="234" customFormat="1" ht="16">
      <c r="A36" s="229" t="s">
        <v>199</v>
      </c>
      <c r="B36" s="225">
        <v>5.5</v>
      </c>
      <c r="C36" s="226" t="s">
        <v>194</v>
      </c>
      <c r="D36" s="230">
        <v>3.1810382490361881E-2</v>
      </c>
      <c r="E36" s="311">
        <v>8.2061738975968967E-2</v>
      </c>
      <c r="F36" s="231">
        <v>3.4861738975968962E-2</v>
      </c>
      <c r="G36" s="231">
        <v>0.2</v>
      </c>
      <c r="H36" s="232" t="s">
        <v>99</v>
      </c>
      <c r="I36" s="233">
        <f t="shared" si="5"/>
        <v>1.8869866538580296E-4</v>
      </c>
      <c r="J36" s="233">
        <f t="shared" si="6"/>
        <v>6.0025767213432022E-6</v>
      </c>
      <c r="K36" s="233">
        <f t="shared" si="7"/>
        <v>1.5484940624003474E-5</v>
      </c>
      <c r="L36" s="233">
        <f t="shared" si="8"/>
        <v>6.5783636177935725E-6</v>
      </c>
      <c r="M36" s="233">
        <f t="shared" si="4"/>
        <v>3.7739733077160593E-5</v>
      </c>
    </row>
    <row r="37" spans="1:13" s="234" customFormat="1" ht="16">
      <c r="A37" s="229" t="s">
        <v>200</v>
      </c>
      <c r="B37" s="225">
        <v>366</v>
      </c>
      <c r="C37" s="226" t="s">
        <v>201</v>
      </c>
      <c r="D37" s="230">
        <v>5.3415930497600151E-3</v>
      </c>
      <c r="E37" s="311">
        <v>5.3053976219022358E-2</v>
      </c>
      <c r="F37" s="231">
        <v>5.8539762190223561E-3</v>
      </c>
      <c r="G37" s="231">
        <v>0.16500000000000001</v>
      </c>
      <c r="H37" s="232" t="s">
        <v>99</v>
      </c>
      <c r="I37" s="233">
        <f t="shared" si="5"/>
        <v>1.2557038460218887E-2</v>
      </c>
      <c r="J37" s="233">
        <f t="shared" si="6"/>
        <v>6.7074589364674402E-5</v>
      </c>
      <c r="K37" s="233">
        <f t="shared" si="7"/>
        <v>6.6620081984980191E-4</v>
      </c>
      <c r="L37" s="233">
        <f t="shared" si="8"/>
        <v>7.350860452747047E-5</v>
      </c>
      <c r="M37" s="233">
        <f t="shared" si="4"/>
        <v>2.0719113459361166E-3</v>
      </c>
    </row>
    <row r="38" spans="1:13" s="234" customFormat="1" ht="16">
      <c r="A38" s="229" t="s">
        <v>202</v>
      </c>
      <c r="B38" s="225">
        <v>2875.1</v>
      </c>
      <c r="C38" s="226" t="s">
        <v>203</v>
      </c>
      <c r="D38" s="230">
        <v>1.9452965733454383E-2</v>
      </c>
      <c r="E38" s="311">
        <v>6.8518958170767988E-2</v>
      </c>
      <c r="F38" s="231">
        <v>2.1318958170767986E-2</v>
      </c>
      <c r="G38" s="231">
        <v>0.3</v>
      </c>
      <c r="H38" s="232" t="s">
        <v>99</v>
      </c>
      <c r="I38" s="233">
        <f t="shared" si="5"/>
        <v>9.8641369609222193E-2</v>
      </c>
      <c r="J38" s="233">
        <f t="shared" si="6"/>
        <v>1.9188671829092078E-3</v>
      </c>
      <c r="K38" s="233">
        <f t="shared" si="7"/>
        <v>6.7588038781615598E-3</v>
      </c>
      <c r="L38" s="233">
        <f t="shared" si="8"/>
        <v>2.1029312326062725E-3</v>
      </c>
      <c r="M38" s="233">
        <f t="shared" si="4"/>
        <v>2.9592410882766658E-2</v>
      </c>
    </row>
    <row r="39" spans="1:13" s="234" customFormat="1" ht="16">
      <c r="A39" s="229" t="s">
        <v>204</v>
      </c>
      <c r="B39" s="225">
        <v>1119.2</v>
      </c>
      <c r="C39" s="226" t="s">
        <v>205</v>
      </c>
      <c r="D39" s="230">
        <v>1.6822031843274077E-2</v>
      </c>
      <c r="E39" s="311">
        <v>6.5635656450950999E-2</v>
      </c>
      <c r="F39" s="231">
        <v>1.8435656450951004E-2</v>
      </c>
      <c r="G39" s="231">
        <v>0.15</v>
      </c>
      <c r="H39" s="232" t="s">
        <v>99</v>
      </c>
      <c r="I39" s="233">
        <f t="shared" si="5"/>
        <v>3.8398462963598307E-2</v>
      </c>
      <c r="J39" s="233">
        <f t="shared" si="6"/>
        <v>6.4594016670643101E-4</v>
      </c>
      <c r="K39" s="233">
        <f t="shared" si="7"/>
        <v>2.5203083233233041E-3</v>
      </c>
      <c r="L39" s="233">
        <f t="shared" si="8"/>
        <v>7.0790087144146437E-4</v>
      </c>
      <c r="M39" s="233">
        <f t="shared" si="4"/>
        <v>5.7597694445397458E-3</v>
      </c>
    </row>
    <row r="40" spans="1:13" s="234" customFormat="1" ht="16">
      <c r="A40" s="229" t="s">
        <v>206</v>
      </c>
      <c r="B40" s="225">
        <v>5081.8</v>
      </c>
      <c r="C40" s="226" t="s">
        <v>198</v>
      </c>
      <c r="D40" s="230">
        <v>6.2185710131534505E-3</v>
      </c>
      <c r="E40" s="311">
        <v>5.4015076792294683E-2</v>
      </c>
      <c r="F40" s="231">
        <v>6.8150767922946836E-3</v>
      </c>
      <c r="G40" s="231">
        <v>0.30620000000000003</v>
      </c>
      <c r="H40" s="232" t="s">
        <v>99</v>
      </c>
      <c r="I40" s="233">
        <f t="shared" si="5"/>
        <v>0.17435070504683153</v>
      </c>
      <c r="J40" s="233">
        <f t="shared" si="6"/>
        <v>1.0842122405270937E-3</v>
      </c>
      <c r="K40" s="233">
        <f t="shared" si="7"/>
        <v>9.4175667218953252E-3</v>
      </c>
      <c r="L40" s="233">
        <f t="shared" si="8"/>
        <v>1.1882134436848771E-3</v>
      </c>
      <c r="M40" s="233">
        <f t="shared" si="4"/>
        <v>5.3386185885339818E-2</v>
      </c>
    </row>
    <row r="41" spans="1:13" s="234" customFormat="1" ht="16">
      <c r="A41" s="229" t="s">
        <v>207</v>
      </c>
      <c r="B41" s="225">
        <v>1642.4</v>
      </c>
      <c r="C41" s="226" t="s">
        <v>208</v>
      </c>
      <c r="D41" s="230">
        <v>4.3848898169671765E-3</v>
      </c>
      <c r="E41" s="311">
        <v>5.2005502866361637E-2</v>
      </c>
      <c r="F41" s="231">
        <v>4.8055028663616358E-3</v>
      </c>
      <c r="G41" s="231">
        <v>0.25</v>
      </c>
      <c r="H41" s="232" t="s">
        <v>99</v>
      </c>
      <c r="I41" s="233">
        <f t="shared" si="5"/>
        <v>5.634885236902596E-2</v>
      </c>
      <c r="J41" s="233">
        <f t="shared" si="6"/>
        <v>2.4708350895072872E-4</v>
      </c>
      <c r="K41" s="233">
        <f t="shared" si="7"/>
        <v>2.9304504033935684E-3</v>
      </c>
      <c r="L41" s="233">
        <f t="shared" si="8"/>
        <v>2.7078457157554291E-4</v>
      </c>
      <c r="M41" s="233">
        <f t="shared" si="4"/>
        <v>1.408721309225649E-2</v>
      </c>
    </row>
    <row r="42" spans="1:13" s="234" customFormat="1" ht="16">
      <c r="A42" s="229" t="s">
        <v>209</v>
      </c>
      <c r="B42" s="225">
        <v>18.2</v>
      </c>
      <c r="C42" s="226" t="s">
        <v>210</v>
      </c>
      <c r="D42" s="230">
        <v>7.9600000000000004E-2</v>
      </c>
      <c r="E42" s="311">
        <v>0.13439999999999999</v>
      </c>
      <c r="F42" s="231">
        <v>8.72E-2</v>
      </c>
      <c r="G42" s="231">
        <v>0.21129999999999999</v>
      </c>
      <c r="H42" s="232" t="s">
        <v>99</v>
      </c>
      <c r="I42" s="233">
        <f t="shared" si="5"/>
        <v>6.2442103818574797E-4</v>
      </c>
      <c r="J42" s="233">
        <f>I42*D42</f>
        <v>4.9703914639585541E-5</v>
      </c>
      <c r="K42" s="233">
        <f>I42*E42</f>
        <v>8.3922187532164521E-5</v>
      </c>
      <c r="L42" s="233">
        <f>I42*F42</f>
        <v>5.444951452979722E-5</v>
      </c>
      <c r="M42" s="233">
        <f>I42*G42</f>
        <v>1.3194016536864853E-4</v>
      </c>
    </row>
    <row r="43" spans="1:13" s="234" customFormat="1" ht="16">
      <c r="A43" s="229" t="s">
        <v>211</v>
      </c>
      <c r="B43" s="225">
        <v>53.9</v>
      </c>
      <c r="C43" s="226" t="s">
        <v>201</v>
      </c>
      <c r="D43" s="230">
        <v>5.3415930497600151E-3</v>
      </c>
      <c r="E43" s="311">
        <v>5.3053976219022358E-2</v>
      </c>
      <c r="F43" s="231">
        <v>5.8539762190223561E-3</v>
      </c>
      <c r="G43" s="231">
        <v>0.12</v>
      </c>
      <c r="H43" s="232" t="s">
        <v>99</v>
      </c>
      <c r="I43" s="233">
        <f t="shared" si="5"/>
        <v>1.8492469207808688E-3</v>
      </c>
      <c r="J43" s="233">
        <f t="shared" si="6"/>
        <v>9.8779244993331981E-6</v>
      </c>
      <c r="K43" s="233">
        <f t="shared" si="7"/>
        <v>9.8109902158208535E-5</v>
      </c>
      <c r="L43" s="233">
        <f t="shared" si="8"/>
        <v>1.0825447497351524E-5</v>
      </c>
      <c r="M43" s="233">
        <f t="shared" si="4"/>
        <v>2.2190963049370424E-4</v>
      </c>
    </row>
    <row r="44" spans="1:13" s="234" customFormat="1" ht="16">
      <c r="A44" s="229" t="s">
        <v>212</v>
      </c>
      <c r="B44" s="225">
        <v>364.7</v>
      </c>
      <c r="C44" s="226" t="s">
        <v>213</v>
      </c>
      <c r="D44" s="230">
        <v>1.0603460830120627E-2</v>
      </c>
      <c r="E44" s="311">
        <v>5.8820579658656322E-2</v>
      </c>
      <c r="F44" s="231">
        <v>1.1620579658656319E-2</v>
      </c>
      <c r="G44" s="231">
        <v>0.24</v>
      </c>
      <c r="H44" s="232" t="s">
        <v>99</v>
      </c>
      <c r="I44" s="233">
        <f t="shared" si="5"/>
        <v>1.2512436957491333E-2</v>
      </c>
      <c r="J44" s="233">
        <f t="shared" si="6"/>
        <v>1.3267513516811307E-4</v>
      </c>
      <c r="K44" s="233">
        <f t="shared" si="7"/>
        <v>7.3598879478203427E-4</v>
      </c>
      <c r="L44" s="233">
        <f t="shared" si="8"/>
        <v>1.4540177038844336E-4</v>
      </c>
      <c r="M44" s="233">
        <f t="shared" si="4"/>
        <v>3.0029848697979197E-3</v>
      </c>
    </row>
    <row r="45" spans="1:13" s="234" customFormat="1" ht="16">
      <c r="A45" s="229" t="s">
        <v>214</v>
      </c>
      <c r="B45" s="225">
        <v>5.7</v>
      </c>
      <c r="C45" s="226" t="s">
        <v>215</v>
      </c>
      <c r="D45" s="230">
        <v>5.74819192369697E-2</v>
      </c>
      <c r="E45" s="311">
        <v>0.1101957739390316</v>
      </c>
      <c r="F45" s="231">
        <v>6.2995773939031607E-2</v>
      </c>
      <c r="G45" s="231">
        <v>0.21129999999999999</v>
      </c>
      <c r="H45" s="232" t="s">
        <v>99</v>
      </c>
      <c r="I45" s="233">
        <f t="shared" si="5"/>
        <v>1.9556043503619579E-4</v>
      </c>
      <c r="J45" s="233">
        <f>I45*D45</f>
        <v>1.1241189132697266E-5</v>
      </c>
      <c r="K45" s="233">
        <f>I45*E45</f>
        <v>2.1549933490667306E-5</v>
      </c>
      <c r="L45" s="233">
        <f>I45*F45</f>
        <v>1.2319480956958867E-5</v>
      </c>
      <c r="M45" s="233">
        <f>I45*G45</f>
        <v>4.1321919923148168E-5</v>
      </c>
    </row>
    <row r="46" spans="1:13" s="234" customFormat="1" ht="16">
      <c r="A46" s="229" t="s">
        <v>216</v>
      </c>
      <c r="B46" s="225">
        <v>13.9</v>
      </c>
      <c r="C46" s="226" t="s">
        <v>215</v>
      </c>
      <c r="D46" s="230">
        <v>5.74819192369697E-2</v>
      </c>
      <c r="E46" s="311">
        <v>0.1101957739390316</v>
      </c>
      <c r="F46" s="231">
        <v>6.2995773939031607E-2</v>
      </c>
      <c r="G46" s="231">
        <v>0.25</v>
      </c>
      <c r="H46" s="232" t="s">
        <v>99</v>
      </c>
      <c r="I46" s="233">
        <f t="shared" si="5"/>
        <v>4.7689299070230202E-4</v>
      </c>
      <c r="J46" s="233">
        <f t="shared" si="6"/>
        <v>2.7412724376226666E-5</v>
      </c>
      <c r="K46" s="233">
        <f t="shared" si="7"/>
        <v>5.2551592196539574E-5</v>
      </c>
      <c r="L46" s="233">
        <f t="shared" si="8"/>
        <v>3.004224303539092E-5</v>
      </c>
      <c r="M46" s="233">
        <f t="shared" si="4"/>
        <v>1.192232476755755E-4</v>
      </c>
    </row>
    <row r="47" spans="1:13" s="234" customFormat="1" ht="16">
      <c r="A47" s="229" t="s">
        <v>217</v>
      </c>
      <c r="B47" s="225">
        <v>278.2</v>
      </c>
      <c r="C47" s="226" t="s">
        <v>215</v>
      </c>
      <c r="D47" s="230">
        <v>5.74819192369697E-2</v>
      </c>
      <c r="E47" s="311">
        <v>0.1101957739390316</v>
      </c>
      <c r="F47" s="231">
        <v>6.2995773939031607E-2</v>
      </c>
      <c r="G47" s="231">
        <v>0.35</v>
      </c>
      <c r="H47" s="232" t="s">
        <v>99</v>
      </c>
      <c r="I47" s="233">
        <f t="shared" si="5"/>
        <v>9.5447215836964323E-3</v>
      </c>
      <c r="J47" s="233">
        <f t="shared" si="6"/>
        <v>5.4864891521339985E-4</v>
      </c>
      <c r="K47" s="233">
        <f t="shared" si="7"/>
        <v>1.0517879819480077E-3</v>
      </c>
      <c r="L47" s="233">
        <f t="shared" si="8"/>
        <v>6.0127712319753615E-4</v>
      </c>
      <c r="M47" s="233">
        <f t="shared" si="4"/>
        <v>3.340652554293751E-3</v>
      </c>
    </row>
    <row r="48" spans="1:13" s="234" customFormat="1" ht="16">
      <c r="A48" s="229" t="s">
        <v>218</v>
      </c>
      <c r="B48" s="225">
        <v>25</v>
      </c>
      <c r="C48" s="226" t="s">
        <v>196</v>
      </c>
      <c r="D48" s="230">
        <v>4.8632414333635951E-2</v>
      </c>
      <c r="E48" s="311">
        <v>0.10049739542691996</v>
      </c>
      <c r="F48" s="231">
        <v>5.3297395426919955E-2</v>
      </c>
      <c r="G48" s="231">
        <v>0.3</v>
      </c>
      <c r="H48" s="232" t="s">
        <v>99</v>
      </c>
      <c r="I48" s="233">
        <f t="shared" si="5"/>
        <v>8.577212062991043E-4</v>
      </c>
      <c r="J48" s="233">
        <f t="shared" si="6"/>
        <v>4.171305308748408E-5</v>
      </c>
      <c r="K48" s="233">
        <f t="shared" si="7"/>
        <v>8.6198747235495882E-5</v>
      </c>
      <c r="L48" s="233">
        <f t="shared" si="8"/>
        <v>4.5714306298178149E-5</v>
      </c>
      <c r="M48" s="233">
        <f t="shared" si="4"/>
        <v>2.5731636188973129E-4</v>
      </c>
    </row>
    <row r="49" spans="1:13" s="234" customFormat="1" ht="16">
      <c r="A49" s="229" t="s">
        <v>219</v>
      </c>
      <c r="B49" s="225">
        <v>376.8</v>
      </c>
      <c r="C49" s="226" t="s">
        <v>205</v>
      </c>
      <c r="D49" s="230">
        <v>1.6822031843274077E-2</v>
      </c>
      <c r="E49" s="311">
        <v>6.5635656450950999E-2</v>
      </c>
      <c r="F49" s="231">
        <v>1.8435656450951004E-2</v>
      </c>
      <c r="G49" s="231">
        <v>0.3</v>
      </c>
      <c r="H49" s="232" t="s">
        <v>99</v>
      </c>
      <c r="I49" s="233">
        <f t="shared" si="5"/>
        <v>1.2927574021340101E-2</v>
      </c>
      <c r="J49" s="233">
        <f t="shared" si="6"/>
        <v>2.1746806184326587E-4</v>
      </c>
      <c r="K49" s="233">
        <f t="shared" si="7"/>
        <v>8.4850980720891788E-4</v>
      </c>
      <c r="L49" s="233">
        <f t="shared" si="8"/>
        <v>2.3832831340166524E-4</v>
      </c>
      <c r="M49" s="233">
        <f t="shared" si="4"/>
        <v>3.8782722064020299E-3</v>
      </c>
    </row>
    <row r="50" spans="1:13" s="234" customFormat="1" ht="16">
      <c r="A50" s="229" t="s">
        <v>220</v>
      </c>
      <c r="B50" s="225">
        <v>372.1</v>
      </c>
      <c r="C50" s="226" t="s">
        <v>221</v>
      </c>
      <c r="D50" s="230">
        <v>0</v>
      </c>
      <c r="E50" s="311">
        <v>4.7199999999999999E-2</v>
      </c>
      <c r="F50" s="231">
        <v>0</v>
      </c>
      <c r="G50" s="231">
        <v>0.17</v>
      </c>
      <c r="H50" s="232" t="s">
        <v>99</v>
      </c>
      <c r="I50" s="233">
        <f t="shared" si="5"/>
        <v>1.2766322434555869E-2</v>
      </c>
      <c r="J50" s="233">
        <f t="shared" si="6"/>
        <v>0</v>
      </c>
      <c r="K50" s="233">
        <f t="shared" si="7"/>
        <v>6.0257041891103702E-4</v>
      </c>
      <c r="L50" s="233">
        <f t="shared" si="8"/>
        <v>0</v>
      </c>
      <c r="M50" s="233">
        <f t="shared" si="4"/>
        <v>2.170274813874498E-3</v>
      </c>
    </row>
    <row r="51" spans="1:13" s="234" customFormat="1" ht="16">
      <c r="A51" s="229" t="s">
        <v>222</v>
      </c>
      <c r="B51" s="225">
        <v>1.4</v>
      </c>
      <c r="C51" s="226" t="s">
        <v>215</v>
      </c>
      <c r="D51" s="230">
        <v>5.74819192369697E-2</v>
      </c>
      <c r="E51" s="311">
        <v>0.1101957739390316</v>
      </c>
      <c r="F51" s="231">
        <v>6.2995773939031607E-2</v>
      </c>
      <c r="G51" s="231">
        <v>0.3</v>
      </c>
      <c r="H51" s="232" t="s">
        <v>99</v>
      </c>
      <c r="I51" s="233">
        <f>B51/$B$56</f>
        <v>4.8032387552749838E-5</v>
      </c>
      <c r="J51" s="233">
        <f>I51*D51</f>
        <v>2.760993822065995E-6</v>
      </c>
      <c r="K51" s="233">
        <f>I51*E51</f>
        <v>5.2929661205147765E-6</v>
      </c>
      <c r="L51" s="233">
        <f>I51*F51</f>
        <v>3.0258374280249842E-6</v>
      </c>
      <c r="M51" s="233">
        <f>I51*G51</f>
        <v>1.440971626582495E-5</v>
      </c>
    </row>
    <row r="52" spans="1:13" s="234" customFormat="1" ht="16">
      <c r="A52" s="229" t="s">
        <v>223</v>
      </c>
      <c r="B52" s="225">
        <v>84</v>
      </c>
      <c r="C52" s="226" t="s">
        <v>224</v>
      </c>
      <c r="D52" s="230">
        <v>6.6251698870904069E-2</v>
      </c>
      <c r="E52" s="311">
        <v>0.1198067796717549</v>
      </c>
      <c r="F52" s="231">
        <v>7.2606779671754898E-2</v>
      </c>
      <c r="G52" s="231">
        <v>0.28000000000000003</v>
      </c>
      <c r="H52" s="232" t="s">
        <v>99</v>
      </c>
      <c r="I52" s="233">
        <f>B52/$B$56</f>
        <v>2.8819432531649904E-3</v>
      </c>
      <c r="J52" s="233">
        <f t="shared" si="6"/>
        <v>1.9093363657172058E-4</v>
      </c>
      <c r="K52" s="233">
        <f t="shared" si="7"/>
        <v>3.4527634035843858E-4</v>
      </c>
      <c r="L52" s="233">
        <f t="shared" si="8"/>
        <v>2.09248618809051E-4</v>
      </c>
      <c r="M52" s="233">
        <f t="shared" si="4"/>
        <v>8.0694411088619734E-4</v>
      </c>
    </row>
    <row r="53" spans="1:13" s="234" customFormat="1" ht="16">
      <c r="A53" s="229" t="s">
        <v>225</v>
      </c>
      <c r="B53" s="225">
        <v>985</v>
      </c>
      <c r="C53" s="226" t="s">
        <v>201</v>
      </c>
      <c r="D53" s="230">
        <v>5.3415930497600151E-3</v>
      </c>
      <c r="E53" s="311">
        <v>5.3053976219022358E-2</v>
      </c>
      <c r="F53" s="231">
        <v>5.8539762190223561E-3</v>
      </c>
      <c r="G53" s="231">
        <v>0.2</v>
      </c>
      <c r="H53" s="232" t="s">
        <v>99</v>
      </c>
      <c r="I53" s="233">
        <f>B53/$B$56</f>
        <v>3.3794215528184714E-2</v>
      </c>
      <c r="J53" s="233">
        <f t="shared" si="6"/>
        <v>1.8051494678744345E-4</v>
      </c>
      <c r="K53" s="233">
        <f t="shared" si="7"/>
        <v>1.7929175069728279E-3</v>
      </c>
      <c r="L53" s="233">
        <f t="shared" si="8"/>
        <v>1.9783053404250935E-4</v>
      </c>
      <c r="M53" s="233">
        <f t="shared" si="4"/>
        <v>6.7588431056369433E-3</v>
      </c>
    </row>
    <row r="54" spans="1:13" s="234" customFormat="1" ht="16">
      <c r="A54" s="229" t="s">
        <v>226</v>
      </c>
      <c r="B54" s="225">
        <v>543.6</v>
      </c>
      <c r="C54" s="226" t="s">
        <v>191</v>
      </c>
      <c r="D54" s="230">
        <v>1.4111372683694367E-2</v>
      </c>
      <c r="E54" s="311">
        <v>6.2664981951745621E-2</v>
      </c>
      <c r="F54" s="231">
        <v>1.5464981951745628E-2</v>
      </c>
      <c r="G54" s="231">
        <v>0.2</v>
      </c>
      <c r="H54" s="232" t="s">
        <v>99</v>
      </c>
      <c r="I54" s="233">
        <f>B54/$B$56</f>
        <v>1.8650289909767727E-2</v>
      </c>
      <c r="J54" s="233">
        <f t="shared" si="6"/>
        <v>2.6318119157567701E-4</v>
      </c>
      <c r="K54" s="233">
        <f t="shared" si="7"/>
        <v>1.1687200805904181E-3</v>
      </c>
      <c r="L54" s="233">
        <f t="shared" si="8"/>
        <v>2.8842639684938147E-4</v>
      </c>
      <c r="M54" s="233">
        <f t="shared" si="4"/>
        <v>3.7300579819535455E-3</v>
      </c>
    </row>
    <row r="55" spans="1:13" s="234" customFormat="1" ht="16">
      <c r="A55" s="229" t="s">
        <v>227</v>
      </c>
      <c r="B55" s="225">
        <v>261.89999999999998</v>
      </c>
      <c r="C55" s="226" t="s">
        <v>194</v>
      </c>
      <c r="D55" s="230">
        <v>3.1810382490361881E-2</v>
      </c>
      <c r="E55" s="311">
        <v>8.2061738975968967E-2</v>
      </c>
      <c r="F55" s="231">
        <v>3.4861738975968962E-2</v>
      </c>
      <c r="G55" s="231">
        <v>0.2</v>
      </c>
      <c r="H55" s="232" t="s">
        <v>99</v>
      </c>
      <c r="I55" s="233">
        <f>B55/$B$56</f>
        <v>8.9854873571894155E-3</v>
      </c>
      <c r="J55" s="233">
        <f t="shared" si="6"/>
        <v>2.8583178969450625E-4</v>
      </c>
      <c r="K55" s="233">
        <f t="shared" si="7"/>
        <v>7.3736471807754709E-4</v>
      </c>
      <c r="L55" s="233">
        <f t="shared" si="8"/>
        <v>3.1324971481820656E-4</v>
      </c>
      <c r="M55" s="233">
        <f t="shared" si="4"/>
        <v>1.7970974714378832E-3</v>
      </c>
    </row>
    <row r="56" spans="1:13" s="241" customFormat="1" ht="16">
      <c r="A56" s="236" t="s">
        <v>99</v>
      </c>
      <c r="B56" s="238">
        <f>SUM(B33:B55)</f>
        <v>29147.000000000007</v>
      </c>
      <c r="C56" s="238"/>
      <c r="D56" s="239">
        <f>SUM(J33:J55)</f>
        <v>9.3666980818175611E-3</v>
      </c>
      <c r="E56" s="312">
        <f>SUM(K33:K55)</f>
        <v>5.746516039784582E-2</v>
      </c>
      <c r="F56" s="242">
        <f>SUM(L33:L55)</f>
        <v>1.0265160397845832E-2</v>
      </c>
      <c r="G56" s="242">
        <f>SUM(M33:M55)</f>
        <v>0.2570099917658763</v>
      </c>
      <c r="H56" s="236"/>
      <c r="I56" s="240">
        <f>SUM(I33:I55)</f>
        <v>1.0000000000000002</v>
      </c>
    </row>
    <row r="57" spans="1:13" s="234" customFormat="1" ht="16">
      <c r="A57" s="229" t="s">
        <v>100</v>
      </c>
      <c r="B57" s="225">
        <v>1392.7</v>
      </c>
      <c r="C57" s="226" t="s">
        <v>221</v>
      </c>
      <c r="D57" s="230">
        <v>0</v>
      </c>
      <c r="E57" s="311">
        <v>4.7199999999999999E-2</v>
      </c>
      <c r="F57" s="231">
        <v>0</v>
      </c>
      <c r="G57" s="231">
        <v>0.3</v>
      </c>
      <c r="H57" s="232" t="s">
        <v>228</v>
      </c>
      <c r="I57" s="233">
        <f>B57/$B$60</f>
        <v>0.87000249875062463</v>
      </c>
      <c r="J57" s="233">
        <f>I57*D57</f>
        <v>0</v>
      </c>
      <c r="K57" s="233">
        <f>I57*E57</f>
        <v>4.1064117941029481E-2</v>
      </c>
      <c r="L57" s="233">
        <f>I57*F57</f>
        <v>0</v>
      </c>
      <c r="M57" s="233">
        <f t="shared" si="4"/>
        <v>0.26100074962518738</v>
      </c>
    </row>
    <row r="58" spans="1:13" s="234" customFormat="1" ht="16">
      <c r="A58" s="229" t="s">
        <v>229</v>
      </c>
      <c r="B58" s="225">
        <v>1.2</v>
      </c>
      <c r="C58" s="226" t="s">
        <v>230</v>
      </c>
      <c r="D58" s="230">
        <v>3.9782909430302202E-2</v>
      </c>
      <c r="E58" s="311">
        <v>9.0799016914808295E-2</v>
      </c>
      <c r="F58" s="231">
        <v>4.3599016914808296E-2</v>
      </c>
      <c r="G58" s="231">
        <v>0.2843</v>
      </c>
      <c r="H58" s="232" t="s">
        <v>228</v>
      </c>
      <c r="I58" s="233">
        <f>B58/$B$60</f>
        <v>7.4962518740629672E-4</v>
      </c>
      <c r="J58" s="233">
        <f>I58*D58</f>
        <v>2.9822270937258018E-5</v>
      </c>
      <c r="K58" s="233">
        <f>I58*E58</f>
        <v>6.8065230071070668E-5</v>
      </c>
      <c r="L58" s="233">
        <f>I58*F58</f>
        <v>3.2682921225493468E-5</v>
      </c>
      <c r="M58" s="233">
        <f t="shared" si="4"/>
        <v>2.1311844077961015E-4</v>
      </c>
    </row>
    <row r="59" spans="1:13" s="234" customFormat="1" ht="16">
      <c r="A59" s="229" t="s">
        <v>231</v>
      </c>
      <c r="B59" s="225">
        <v>206.9</v>
      </c>
      <c r="C59" s="226" t="s">
        <v>221</v>
      </c>
      <c r="D59" s="230">
        <v>0</v>
      </c>
      <c r="E59" s="311">
        <v>4.7199999999999999E-2</v>
      </c>
      <c r="F59" s="231">
        <v>0</v>
      </c>
      <c r="G59" s="231">
        <v>0.28000000000000003</v>
      </c>
      <c r="H59" s="232" t="s">
        <v>228</v>
      </c>
      <c r="I59" s="233">
        <f>B59/$B$60</f>
        <v>0.129247876061969</v>
      </c>
      <c r="J59" s="233">
        <f>I59*D59</f>
        <v>0</v>
      </c>
      <c r="K59" s="233">
        <f>I59*E59</f>
        <v>6.1004997501249367E-3</v>
      </c>
      <c r="L59" s="233">
        <f>I59*F59</f>
        <v>0</v>
      </c>
      <c r="M59" s="233">
        <f t="shared" si="4"/>
        <v>3.6189405297351325E-2</v>
      </c>
    </row>
    <row r="60" spans="1:13" s="241" customFormat="1" ht="16">
      <c r="A60" s="236" t="s">
        <v>228</v>
      </c>
      <c r="B60" s="238">
        <f>SUM(B57:B59)</f>
        <v>1600.8000000000002</v>
      </c>
      <c r="C60" s="238"/>
      <c r="D60" s="239">
        <f>SUM(J57:J59)</f>
        <v>2.9822270937258018E-5</v>
      </c>
      <c r="E60" s="312">
        <f>SUM(K57:K59)</f>
        <v>4.723268292122549E-2</v>
      </c>
      <c r="F60" s="239">
        <f>SUM(L57:L59)</f>
        <v>3.2682921225493468E-5</v>
      </c>
      <c r="G60" s="239">
        <f>SUM(M57:M59)</f>
        <v>0.29740327336331829</v>
      </c>
      <c r="H60" s="236"/>
      <c r="I60" s="240">
        <f>SUM(I57:I59)</f>
        <v>0.99999999999999989</v>
      </c>
    </row>
    <row r="61" spans="1:13" s="234" customFormat="1" ht="16">
      <c r="A61" s="229" t="s">
        <v>232</v>
      </c>
      <c r="B61" s="225">
        <v>3.1</v>
      </c>
      <c r="C61" s="226" t="s">
        <v>191</v>
      </c>
      <c r="D61" s="230">
        <v>1.4111372683694367E-2</v>
      </c>
      <c r="E61" s="311">
        <v>6.2664981951745621E-2</v>
      </c>
      <c r="F61" s="231">
        <v>1.5464981951745628E-2</v>
      </c>
      <c r="G61" s="231">
        <v>0.25</v>
      </c>
      <c r="H61" s="232" t="s">
        <v>233</v>
      </c>
      <c r="I61" s="233">
        <f t="shared" ref="I61:I73" si="9">B61/$B$75</f>
        <v>1.1494252873563216E-2</v>
      </c>
      <c r="J61" s="233">
        <f t="shared" ref="J61:J73" si="10">I61*D61</f>
        <v>1.6219968601947546E-4</v>
      </c>
      <c r="K61" s="233">
        <f t="shared" ref="K61:K73" si="11">I61*E61</f>
        <v>7.2028714887063924E-4</v>
      </c>
      <c r="L61" s="233">
        <f t="shared" ref="L61:L73" si="12">I61*F61</f>
        <v>1.7775841323845547E-4</v>
      </c>
      <c r="M61" s="233">
        <f t="shared" si="4"/>
        <v>2.8735632183908041E-3</v>
      </c>
    </row>
    <row r="62" spans="1:13" s="234" customFormat="1" ht="16">
      <c r="A62" s="229" t="s">
        <v>234</v>
      </c>
      <c r="B62" s="225">
        <v>12.8</v>
      </c>
      <c r="C62" s="226" t="s">
        <v>235</v>
      </c>
      <c r="D62" s="230">
        <v>2.6548514710001261E-2</v>
      </c>
      <c r="E62" s="311">
        <v>7.629513553633499E-2</v>
      </c>
      <c r="F62" s="231">
        <v>2.9095135536334988E-2</v>
      </c>
      <c r="G62" s="231">
        <v>0</v>
      </c>
      <c r="H62" s="232" t="s">
        <v>233</v>
      </c>
      <c r="I62" s="233">
        <f t="shared" si="9"/>
        <v>4.7460140897293286E-2</v>
      </c>
      <c r="J62" s="233">
        <f t="shared" si="10"/>
        <v>1.2599962487505232E-3</v>
      </c>
      <c r="K62" s="233">
        <f t="shared" si="11"/>
        <v>3.6209778823325465E-3</v>
      </c>
      <c r="L62" s="233">
        <f t="shared" si="12"/>
        <v>1.3808592319803034E-3</v>
      </c>
      <c r="M62" s="233">
        <f t="shared" si="4"/>
        <v>0</v>
      </c>
    </row>
    <row r="63" spans="1:13" s="234" customFormat="1" ht="16">
      <c r="A63" s="229" t="s">
        <v>236</v>
      </c>
      <c r="B63" s="225">
        <v>5.2</v>
      </c>
      <c r="C63" s="226" t="s">
        <v>224</v>
      </c>
      <c r="D63" s="230">
        <v>6.6251698870904069E-2</v>
      </c>
      <c r="E63" s="311">
        <v>0.1198067796717549</v>
      </c>
      <c r="F63" s="231">
        <v>7.2606779671754898E-2</v>
      </c>
      <c r="G63" s="231">
        <v>5.5E-2</v>
      </c>
      <c r="H63" s="232" t="s">
        <v>233</v>
      </c>
      <c r="I63" s="233">
        <f t="shared" si="9"/>
        <v>1.9280682239525396E-2</v>
      </c>
      <c r="J63" s="233">
        <f t="shared" si="10"/>
        <v>1.2773779537586249E-3</v>
      </c>
      <c r="K63" s="233">
        <f t="shared" si="11"/>
        <v>2.3099564489919371E-3</v>
      </c>
      <c r="L63" s="233">
        <f t="shared" si="12"/>
        <v>1.3999082472863382E-3</v>
      </c>
      <c r="M63" s="233">
        <f t="shared" si="4"/>
        <v>1.0604375231738968E-3</v>
      </c>
    </row>
    <row r="64" spans="1:13" s="234" customFormat="1" ht="16">
      <c r="A64" s="229" t="s">
        <v>237</v>
      </c>
      <c r="B64" s="225">
        <v>5.7</v>
      </c>
      <c r="C64" s="226" t="s">
        <v>238</v>
      </c>
      <c r="D64" s="230">
        <v>7.4941753235439005E-3</v>
      </c>
      <c r="E64" s="311">
        <v>5.5413041262508976E-2</v>
      </c>
      <c r="F64" s="231">
        <v>8.2130412625089771E-3</v>
      </c>
      <c r="G64" s="231">
        <v>0</v>
      </c>
      <c r="H64" s="232" t="s">
        <v>233</v>
      </c>
      <c r="I64" s="233">
        <f t="shared" si="9"/>
        <v>2.1134593993325915E-2</v>
      </c>
      <c r="J64" s="233">
        <f t="shared" si="10"/>
        <v>1.5838635277790221E-4</v>
      </c>
      <c r="K64" s="233">
        <f t="shared" si="11"/>
        <v>1.1711321290185433E-3</v>
      </c>
      <c r="L64" s="233">
        <f t="shared" si="12"/>
        <v>1.7357929253356011E-4</v>
      </c>
      <c r="M64" s="233">
        <f t="shared" si="4"/>
        <v>0</v>
      </c>
    </row>
    <row r="65" spans="1:13" s="234" customFormat="1" ht="16">
      <c r="A65" s="229" t="s">
        <v>239</v>
      </c>
      <c r="B65" s="225">
        <v>5.5</v>
      </c>
      <c r="C65" s="226" t="s">
        <v>201</v>
      </c>
      <c r="D65" s="230">
        <v>5.3415930497600151E-3</v>
      </c>
      <c r="E65" s="311">
        <v>5.3053976219022358E-2</v>
      </c>
      <c r="F65" s="231">
        <v>5.8539762190223561E-3</v>
      </c>
      <c r="G65" s="231">
        <v>0</v>
      </c>
      <c r="H65" s="232" t="s">
        <v>233</v>
      </c>
      <c r="I65" s="233">
        <f t="shared" si="9"/>
        <v>2.0393029291805708E-2</v>
      </c>
      <c r="J65" s="233">
        <f t="shared" si="10"/>
        <v>1.0893126352866177E-4</v>
      </c>
      <c r="K65" s="233">
        <f t="shared" si="11"/>
        <v>1.0819312910812864E-3</v>
      </c>
      <c r="L65" s="233">
        <f t="shared" si="12"/>
        <v>1.1938030850805694E-4</v>
      </c>
      <c r="M65" s="233">
        <f t="shared" si="4"/>
        <v>0</v>
      </c>
    </row>
    <row r="66" spans="1:13" s="234" customFormat="1" ht="16">
      <c r="A66" s="229" t="s">
        <v>240</v>
      </c>
      <c r="B66" s="225">
        <v>100</v>
      </c>
      <c r="C66" s="226" t="s">
        <v>210</v>
      </c>
      <c r="D66" s="230">
        <v>7.9565818860604404E-2</v>
      </c>
      <c r="E66" s="311">
        <v>0.1343980338296166</v>
      </c>
      <c r="F66" s="231">
        <v>8.7198033829616592E-2</v>
      </c>
      <c r="G66" s="231">
        <v>0.27360000000000001</v>
      </c>
      <c r="H66" s="232" t="s">
        <v>233</v>
      </c>
      <c r="I66" s="233">
        <f t="shared" si="9"/>
        <v>0.37078235076010374</v>
      </c>
      <c r="J66" s="233">
        <f t="shared" si="10"/>
        <v>2.95016013572875E-2</v>
      </c>
      <c r="K66" s="233">
        <f t="shared" si="11"/>
        <v>4.9832418920881187E-2</v>
      </c>
      <c r="L66" s="233">
        <f t="shared" si="12"/>
        <v>3.2331491965004289E-2</v>
      </c>
      <c r="M66" s="233">
        <f t="shared" si="4"/>
        <v>0.10144605116796439</v>
      </c>
    </row>
    <row r="67" spans="1:13" s="234" customFormat="1" ht="16">
      <c r="A67" s="229" t="s">
        <v>241</v>
      </c>
      <c r="B67" s="225">
        <v>3.1</v>
      </c>
      <c r="C67" s="226" t="s">
        <v>213</v>
      </c>
      <c r="D67" s="230">
        <v>1.0603460830120627E-2</v>
      </c>
      <c r="E67" s="311">
        <v>5.8820579658656322E-2</v>
      </c>
      <c r="F67" s="231">
        <v>1.1620579658656319E-2</v>
      </c>
      <c r="G67" s="231">
        <v>0.22</v>
      </c>
      <c r="H67" s="232" t="s">
        <v>233</v>
      </c>
      <c r="I67" s="233">
        <f t="shared" si="9"/>
        <v>1.1494252873563216E-2</v>
      </c>
      <c r="J67" s="233">
        <f t="shared" si="10"/>
        <v>1.2187886011632903E-4</v>
      </c>
      <c r="K67" s="233">
        <f t="shared" si="11"/>
        <v>6.7609861676616448E-4</v>
      </c>
      <c r="L67" s="233">
        <f t="shared" si="12"/>
        <v>1.3356988113398066E-4</v>
      </c>
      <c r="M67" s="233">
        <f t="shared" si="4"/>
        <v>2.5287356321839075E-3</v>
      </c>
    </row>
    <row r="68" spans="1:13" s="234" customFormat="1" ht="16">
      <c r="A68" s="229" t="s">
        <v>242</v>
      </c>
      <c r="B68" s="225">
        <v>88.9</v>
      </c>
      <c r="C68" s="226" t="s">
        <v>194</v>
      </c>
      <c r="D68" s="230">
        <v>3.1810382490361881E-2</v>
      </c>
      <c r="E68" s="311">
        <v>8.2061738975968967E-2</v>
      </c>
      <c r="F68" s="231">
        <v>3.4861738975968962E-2</v>
      </c>
      <c r="G68" s="231">
        <v>0.27</v>
      </c>
      <c r="H68" s="232" t="s">
        <v>233</v>
      </c>
      <c r="I68" s="233">
        <f t="shared" si="9"/>
        <v>0.32962550982573224</v>
      </c>
      <c r="J68" s="233">
        <f t="shared" si="10"/>
        <v>1.0485513546137082E-2</v>
      </c>
      <c r="K68" s="233">
        <f t="shared" si="11"/>
        <v>2.7049642547139933E-2</v>
      </c>
      <c r="L68" s="233">
        <f t="shared" si="12"/>
        <v>1.1491318483365369E-2</v>
      </c>
      <c r="M68" s="233">
        <f t="shared" si="4"/>
        <v>8.8998887652947709E-2</v>
      </c>
    </row>
    <row r="69" spans="1:13" s="234" customFormat="1" ht="16">
      <c r="A69" s="229" t="s">
        <v>243</v>
      </c>
      <c r="B69" s="225">
        <v>16.5</v>
      </c>
      <c r="C69" s="226" t="s">
        <v>196</v>
      </c>
      <c r="D69" s="230">
        <v>4.8632414333635951E-2</v>
      </c>
      <c r="E69" s="311">
        <v>0.10049739542691996</v>
      </c>
      <c r="F69" s="231">
        <v>5.3297395426919955E-2</v>
      </c>
      <c r="G69" s="231">
        <v>0.25</v>
      </c>
      <c r="H69" s="232" t="s">
        <v>233</v>
      </c>
      <c r="I69" s="233">
        <f t="shared" si="9"/>
        <v>6.1179087875417121E-2</v>
      </c>
      <c r="J69" s="233">
        <f t="shared" si="10"/>
        <v>2.975286750111209E-3</v>
      </c>
      <c r="K69" s="233">
        <f t="shared" si="11"/>
        <v>6.1483389860740789E-3</v>
      </c>
      <c r="L69" s="233">
        <f t="shared" si="12"/>
        <v>3.2606860383543905E-3</v>
      </c>
      <c r="M69" s="233">
        <f t="shared" si="4"/>
        <v>1.529477196885428E-2</v>
      </c>
    </row>
    <row r="70" spans="1:13" s="234" customFormat="1" ht="16">
      <c r="A70" s="229" t="s">
        <v>244</v>
      </c>
      <c r="B70" s="225">
        <v>1.5</v>
      </c>
      <c r="C70" s="226" t="s">
        <v>203</v>
      </c>
      <c r="D70" s="230">
        <v>1.9452965733454383E-2</v>
      </c>
      <c r="E70" s="311">
        <v>6.8518958170767988E-2</v>
      </c>
      <c r="F70" s="231">
        <v>2.1318958170767986E-2</v>
      </c>
      <c r="G70" s="231">
        <v>0.21129999999999999</v>
      </c>
      <c r="H70" s="232" t="s">
        <v>233</v>
      </c>
      <c r="I70" s="233">
        <f t="shared" si="9"/>
        <v>5.5617352614015566E-3</v>
      </c>
      <c r="J70" s="233">
        <f t="shared" si="10"/>
        <v>1.0819224545858943E-4</v>
      </c>
      <c r="K70" s="233">
        <f t="shared" si="11"/>
        <v>3.8108430573285864E-4</v>
      </c>
      <c r="L70" s="233">
        <f t="shared" si="12"/>
        <v>1.1857040139470514E-4</v>
      </c>
      <c r="M70" s="233">
        <f t="shared" si="4"/>
        <v>1.1751946607341489E-3</v>
      </c>
    </row>
    <row r="71" spans="1:13" s="234" customFormat="1" ht="16">
      <c r="A71" s="229" t="s">
        <v>245</v>
      </c>
      <c r="B71" s="225">
        <v>1.5</v>
      </c>
      <c r="C71" s="226" t="s">
        <v>203</v>
      </c>
      <c r="D71" s="230">
        <v>1.9452965733454383E-2</v>
      </c>
      <c r="E71" s="311">
        <v>6.8518958170767988E-2</v>
      </c>
      <c r="F71" s="231">
        <v>2.1318958170767986E-2</v>
      </c>
      <c r="G71" s="231">
        <v>0.27360000000000001</v>
      </c>
      <c r="H71" s="232" t="s">
        <v>233</v>
      </c>
      <c r="I71" s="233">
        <f t="shared" si="9"/>
        <v>5.5617352614015566E-3</v>
      </c>
      <c r="J71" s="233">
        <f t="shared" si="10"/>
        <v>1.0819224545858943E-4</v>
      </c>
      <c r="K71" s="233">
        <f t="shared" si="11"/>
        <v>3.8108430573285864E-4</v>
      </c>
      <c r="L71" s="233">
        <f t="shared" si="12"/>
        <v>1.1857040139470514E-4</v>
      </c>
      <c r="M71" s="233">
        <f t="shared" si="4"/>
        <v>1.521690767519466E-3</v>
      </c>
    </row>
    <row r="72" spans="1:13" s="234" customFormat="1" ht="16">
      <c r="A72" s="229" t="s">
        <v>246</v>
      </c>
      <c r="B72" s="225">
        <v>0.8</v>
      </c>
      <c r="C72" s="226" t="s">
        <v>215</v>
      </c>
      <c r="D72" s="230">
        <v>5.74819192369697E-2</v>
      </c>
      <c r="E72" s="311">
        <v>0.1101957739390316</v>
      </c>
      <c r="F72" s="231">
        <v>6.2995773939031607E-2</v>
      </c>
      <c r="G72" s="231">
        <v>0.27360000000000001</v>
      </c>
      <c r="H72" s="232" t="s">
        <v>233</v>
      </c>
      <c r="I72" s="233">
        <f t="shared" si="9"/>
        <v>2.9662588060808304E-3</v>
      </c>
      <c r="J72" s="233">
        <f t="shared" si="10"/>
        <v>1.7050624912708846E-4</v>
      </c>
      <c r="K72" s="233">
        <f t="shared" si="11"/>
        <v>3.2686918483954496E-4</v>
      </c>
      <c r="L72" s="233">
        <f t="shared" si="12"/>
        <v>1.8686176919252979E-4</v>
      </c>
      <c r="M72" s="233">
        <f t="shared" si="4"/>
        <v>8.1156840934371521E-4</v>
      </c>
    </row>
    <row r="73" spans="1:13" s="234" customFormat="1" ht="16">
      <c r="A73" s="229" t="s">
        <v>247</v>
      </c>
      <c r="B73" s="225">
        <v>24.1</v>
      </c>
      <c r="C73" s="226" t="s">
        <v>248</v>
      </c>
      <c r="D73" s="230">
        <v>2.208389962363469E-2</v>
      </c>
      <c r="E73" s="311">
        <v>7.1402259890584963E-2</v>
      </c>
      <c r="F73" s="231">
        <v>2.4202259890584967E-2</v>
      </c>
      <c r="G73" s="231">
        <v>0.3</v>
      </c>
      <c r="H73" s="232" t="s">
        <v>233</v>
      </c>
      <c r="I73" s="233">
        <f t="shared" si="9"/>
        <v>8.9358546533185007E-2</v>
      </c>
      <c r="J73" s="233">
        <f t="shared" si="10"/>
        <v>1.9733851721527472E-3</v>
      </c>
      <c r="K73" s="233">
        <f t="shared" si="11"/>
        <v>6.3804021630074056E-3</v>
      </c>
      <c r="L73" s="233">
        <f t="shared" si="12"/>
        <v>2.1626787666410739E-3</v>
      </c>
      <c r="M73" s="233">
        <f t="shared" si="4"/>
        <v>2.68075639599555E-2</v>
      </c>
    </row>
    <row r="74" spans="1:13" s="234" customFormat="1" ht="16">
      <c r="A74" s="229" t="s">
        <v>249</v>
      </c>
      <c r="B74" s="225">
        <v>1</v>
      </c>
      <c r="C74" s="226" t="s">
        <v>191</v>
      </c>
      <c r="D74" s="230">
        <v>1.4111372683694367E-2</v>
      </c>
      <c r="E74" s="311">
        <v>6.2664981951745621E-2</v>
      </c>
      <c r="F74" s="231">
        <v>1.5464981951745628E-2</v>
      </c>
      <c r="G74" s="231">
        <v>0</v>
      </c>
      <c r="H74" s="232" t="s">
        <v>233</v>
      </c>
      <c r="I74" s="233">
        <f>B74/$B$75</f>
        <v>3.7078235076010374E-3</v>
      </c>
      <c r="J74" s="233">
        <f>I74*D74</f>
        <v>5.2322479361121115E-5</v>
      </c>
      <c r="K74" s="233">
        <f>I74*E74</f>
        <v>2.3235069318407715E-4</v>
      </c>
      <c r="L74" s="233">
        <f>I74*F74</f>
        <v>5.7341423625308212E-5</v>
      </c>
      <c r="M74" s="233">
        <f>I74*G74</f>
        <v>0</v>
      </c>
    </row>
    <row r="75" spans="1:13" s="241" customFormat="1" ht="16">
      <c r="A75" s="236" t="s">
        <v>233</v>
      </c>
      <c r="B75" s="238">
        <f>SUM(B61:B74)</f>
        <v>269.70000000000005</v>
      </c>
      <c r="C75" s="238"/>
      <c r="D75" s="239">
        <f>SUM(J61:J74)</f>
        <v>4.8463770410045445E-2</v>
      </c>
      <c r="E75" s="312">
        <f>SUM(K61:K74)</f>
        <v>0.10031257462365305</v>
      </c>
      <c r="F75" s="239">
        <f>SUM(L61:L74)</f>
        <v>5.3112574623653069E-2</v>
      </c>
      <c r="G75" s="239">
        <f>SUM(M61:M74)</f>
        <v>0.24251846496106783</v>
      </c>
      <c r="H75" s="236"/>
      <c r="I75" s="240">
        <f>SUM(I61:I74)</f>
        <v>0.99999999999999989</v>
      </c>
      <c r="J75" s="240"/>
      <c r="K75" s="240"/>
      <c r="L75" s="240">
        <f>SUM(L61:L74)</f>
        <v>5.3112574623653069E-2</v>
      </c>
    </row>
    <row r="76" spans="1:13" s="234" customFormat="1" ht="16">
      <c r="A76" s="229" t="s">
        <v>250</v>
      </c>
      <c r="B76" s="225">
        <v>449.7</v>
      </c>
      <c r="C76" s="226" t="s">
        <v>251</v>
      </c>
      <c r="D76" s="230">
        <v>0.10603460830120626</v>
      </c>
      <c r="E76" s="311">
        <v>0.16340579658656318</v>
      </c>
      <c r="F76" s="231">
        <v>0.11620579658656319</v>
      </c>
      <c r="G76" s="231">
        <v>0.3</v>
      </c>
      <c r="H76" s="232" t="s">
        <v>252</v>
      </c>
      <c r="I76" s="233">
        <f t="shared" ref="I76:I94" si="13">B76/$B$95</f>
        <v>8.7850905467971627E-2</v>
      </c>
      <c r="J76" s="233">
        <f t="shared" ref="J76:J94" si="14">I76*D76</f>
        <v>9.31523635020267E-3</v>
      </c>
      <c r="K76" s="233">
        <f t="shared" ref="K76:K94" si="15">I76*E76</f>
        <v>1.4355347188844762E-2</v>
      </c>
      <c r="L76" s="233">
        <f t="shared" ref="L76:L94" si="16">I76*F76</f>
        <v>1.0208784450756502E-2</v>
      </c>
      <c r="M76" s="233">
        <f t="shared" si="4"/>
        <v>2.6355271640391486E-2</v>
      </c>
    </row>
    <row r="77" spans="1:13" s="234" customFormat="1" ht="16">
      <c r="A77" s="229" t="s">
        <v>253</v>
      </c>
      <c r="B77" s="225">
        <v>1.9</v>
      </c>
      <c r="C77" s="226" t="s">
        <v>254</v>
      </c>
      <c r="D77" s="230">
        <v>8.8335598494538758E-2</v>
      </c>
      <c r="E77" s="311">
        <v>0.14400903956233987</v>
      </c>
      <c r="F77" s="231">
        <v>9.6809039562339869E-2</v>
      </c>
      <c r="G77" s="231">
        <v>0.28249999999999997</v>
      </c>
      <c r="H77" s="232" t="s">
        <v>252</v>
      </c>
      <c r="I77" s="233">
        <f t="shared" si="13"/>
        <v>3.7117349430541711E-4</v>
      </c>
      <c r="J77" s="233">
        <f t="shared" si="14"/>
        <v>3.2787832764778295E-5</v>
      </c>
      <c r="K77" s="233">
        <f t="shared" si="15"/>
        <v>5.3452338425920747E-5</v>
      </c>
      <c r="L77" s="233">
        <f t="shared" si="16"/>
        <v>3.5932949494705056E-5</v>
      </c>
      <c r="M77" s="233">
        <f t="shared" ref="M77:M144" si="17">I77*G77</f>
        <v>1.0485651214128033E-4</v>
      </c>
    </row>
    <row r="78" spans="1:13" s="234" customFormat="1" ht="16">
      <c r="A78" s="229" t="s">
        <v>255</v>
      </c>
      <c r="B78" s="225">
        <v>40.9</v>
      </c>
      <c r="C78" s="226" t="s">
        <v>196</v>
      </c>
      <c r="D78" s="230">
        <v>4.8632414333635951E-2</v>
      </c>
      <c r="E78" s="311">
        <v>0.10049739542691996</v>
      </c>
      <c r="F78" s="231">
        <v>5.3297395426919955E-2</v>
      </c>
      <c r="G78" s="231">
        <v>0.25</v>
      </c>
      <c r="H78" s="232" t="s">
        <v>252</v>
      </c>
      <c r="I78" s="233">
        <f t="shared" si="13"/>
        <v>7.9899978511008204E-3</v>
      </c>
      <c r="J78" s="233">
        <f t="shared" si="14"/>
        <v>3.8857288601959597E-4</v>
      </c>
      <c r="K78" s="233">
        <f t="shared" si="15"/>
        <v>8.0297397350231989E-4</v>
      </c>
      <c r="L78" s="233">
        <f t="shared" si="16"/>
        <v>4.2584607493036114E-4</v>
      </c>
      <c r="M78" s="233">
        <f t="shared" si="17"/>
        <v>1.9974994627752051E-3</v>
      </c>
    </row>
    <row r="79" spans="1:13" s="234" customFormat="1" ht="16">
      <c r="A79" s="229" t="s">
        <v>256</v>
      </c>
      <c r="B79" s="225">
        <v>1839.8</v>
      </c>
      <c r="C79" s="226" t="s">
        <v>235</v>
      </c>
      <c r="D79" s="230">
        <v>2.6548514710001261E-2</v>
      </c>
      <c r="E79" s="311">
        <v>7.629513553633499E-2</v>
      </c>
      <c r="F79" s="231">
        <v>2.9095135536334988E-2</v>
      </c>
      <c r="G79" s="231">
        <v>0.34</v>
      </c>
      <c r="H79" s="232" t="s">
        <v>252</v>
      </c>
      <c r="I79" s="233">
        <f t="shared" si="13"/>
        <v>0.35941315517005601</v>
      </c>
      <c r="J79" s="233">
        <f t="shared" si="14"/>
        <v>9.5418854370001981E-3</v>
      </c>
      <c r="K79" s="233">
        <f t="shared" si="15"/>
        <v>2.7421475387241222E-2</v>
      </c>
      <c r="L79" s="233">
        <f t="shared" si="16"/>
        <v>1.0457174463214577E-2</v>
      </c>
      <c r="M79" s="233">
        <f t="shared" si="17"/>
        <v>0.12220047275781905</v>
      </c>
    </row>
    <row r="80" spans="1:13" s="234" customFormat="1" ht="16">
      <c r="A80" s="229" t="s">
        <v>257</v>
      </c>
      <c r="B80" s="225">
        <v>282.3</v>
      </c>
      <c r="C80" s="226" t="s">
        <v>198</v>
      </c>
      <c r="D80" s="230">
        <v>6.2185710131534505E-3</v>
      </c>
      <c r="E80" s="311">
        <v>5.4015076792294683E-2</v>
      </c>
      <c r="F80" s="231">
        <v>6.8150767922946836E-3</v>
      </c>
      <c r="G80" s="231">
        <v>0.27</v>
      </c>
      <c r="H80" s="232" t="s">
        <v>252</v>
      </c>
      <c r="I80" s="233">
        <f t="shared" si="13"/>
        <v>5.5148567074957508E-2</v>
      </c>
      <c r="J80" s="233">
        <f t="shared" si="14"/>
        <v>3.4294528062927952E-4</v>
      </c>
      <c r="K80" s="233">
        <f t="shared" si="15"/>
        <v>2.9788540855388438E-3</v>
      </c>
      <c r="L80" s="233">
        <f t="shared" si="16"/>
        <v>3.7584171960084963E-4</v>
      </c>
      <c r="M80" s="233">
        <f t="shared" si="17"/>
        <v>1.4890113110238528E-2</v>
      </c>
    </row>
    <row r="81" spans="1:13" s="234" customFormat="1" ht="16">
      <c r="A81" s="229" t="s">
        <v>258</v>
      </c>
      <c r="B81" s="225">
        <v>323.8</v>
      </c>
      <c r="C81" s="226" t="s">
        <v>205</v>
      </c>
      <c r="D81" s="230">
        <v>1.6822031843274077E-2</v>
      </c>
      <c r="E81" s="311">
        <v>6.5635656450950999E-2</v>
      </c>
      <c r="F81" s="231">
        <v>1.8435656450951004E-2</v>
      </c>
      <c r="G81" s="231">
        <v>0.32</v>
      </c>
      <c r="H81" s="232" t="s">
        <v>252</v>
      </c>
      <c r="I81" s="233">
        <f t="shared" si="13"/>
        <v>6.3255777608470565E-2</v>
      </c>
      <c r="J81" s="233">
        <f t="shared" si="14"/>
        <v>1.0640907052007552E-3</v>
      </c>
      <c r="K81" s="233">
        <f t="shared" si="15"/>
        <v>4.1518344876473332E-3</v>
      </c>
      <c r="L81" s="233">
        <f t="shared" si="16"/>
        <v>1.1661617845275224E-3</v>
      </c>
      <c r="M81" s="233">
        <f t="shared" si="17"/>
        <v>2.0241848834710582E-2</v>
      </c>
    </row>
    <row r="82" spans="1:13" s="234" customFormat="1" ht="16">
      <c r="A82" s="229" t="s">
        <v>259</v>
      </c>
      <c r="B82" s="225">
        <v>61.8</v>
      </c>
      <c r="C82" s="226" t="s">
        <v>196</v>
      </c>
      <c r="D82" s="230">
        <v>4.8632414333635951E-2</v>
      </c>
      <c r="E82" s="311">
        <v>0.10049739542691996</v>
      </c>
      <c r="F82" s="231">
        <v>5.3297395426919955E-2</v>
      </c>
      <c r="G82" s="231">
        <v>0.3</v>
      </c>
      <c r="H82" s="232" t="s">
        <v>252</v>
      </c>
      <c r="I82" s="233">
        <f t="shared" si="13"/>
        <v>1.207290628846041E-2</v>
      </c>
      <c r="J82" s="233">
        <f t="shared" si="14"/>
        <v>5.8713458083156568E-4</v>
      </c>
      <c r="K82" s="233">
        <f t="shared" si="15"/>
        <v>1.2132956372235544E-3</v>
      </c>
      <c r="L82" s="233">
        <f t="shared" si="16"/>
        <v>6.4345446040822306E-4</v>
      </c>
      <c r="M82" s="233">
        <f t="shared" si="17"/>
        <v>3.6218718865381229E-3</v>
      </c>
    </row>
    <row r="83" spans="1:13" s="234" customFormat="1" ht="16">
      <c r="A83" s="229" t="s">
        <v>260</v>
      </c>
      <c r="B83" s="225">
        <v>107.4</v>
      </c>
      <c r="C83" s="226" t="s">
        <v>254</v>
      </c>
      <c r="D83" s="230">
        <v>8.8335598494538758E-2</v>
      </c>
      <c r="E83" s="311">
        <v>0.14400903956233987</v>
      </c>
      <c r="F83" s="231">
        <v>9.6809039562339869E-2</v>
      </c>
      <c r="G83" s="231">
        <v>0.25</v>
      </c>
      <c r="H83" s="232" t="s">
        <v>252</v>
      </c>
      <c r="I83" s="233">
        <f t="shared" si="13"/>
        <v>2.0981070151790421E-2</v>
      </c>
      <c r="J83" s="233">
        <f t="shared" si="14"/>
        <v>1.85337538891431E-3</v>
      </c>
      <c r="K83" s="233">
        <f t="shared" si="15"/>
        <v>3.0214637615494149E-3</v>
      </c>
      <c r="L83" s="233">
        <f t="shared" si="16"/>
        <v>2.0311572503849073E-3</v>
      </c>
      <c r="M83" s="233">
        <f t="shared" si="17"/>
        <v>5.2452675379476054E-3</v>
      </c>
    </row>
    <row r="84" spans="1:13" s="234" customFormat="1" ht="16">
      <c r="A84" s="229" t="s">
        <v>261</v>
      </c>
      <c r="B84" s="225">
        <v>27</v>
      </c>
      <c r="C84" s="226" t="s">
        <v>215</v>
      </c>
      <c r="D84" s="230">
        <v>5.74819192369697E-2</v>
      </c>
      <c r="E84" s="311">
        <v>0.1101957739390316</v>
      </c>
      <c r="F84" s="231">
        <v>6.2995773939031607E-2</v>
      </c>
      <c r="G84" s="231">
        <v>0.3</v>
      </c>
      <c r="H84" s="232" t="s">
        <v>252</v>
      </c>
      <c r="I84" s="233">
        <f t="shared" si="13"/>
        <v>5.2745707085506644E-3</v>
      </c>
      <c r="J84" s="233">
        <f t="shared" si="14"/>
        <v>3.0319244747859534E-4</v>
      </c>
      <c r="K84" s="233">
        <f t="shared" si="15"/>
        <v>5.8123540142488675E-4</v>
      </c>
      <c r="L84" s="233">
        <f t="shared" si="16"/>
        <v>3.3227566398129544E-4</v>
      </c>
      <c r="M84" s="233">
        <f t="shared" si="17"/>
        <v>1.5823712125651993E-3</v>
      </c>
    </row>
    <row r="85" spans="1:13" s="234" customFormat="1" ht="16">
      <c r="A85" s="229" t="s">
        <v>262</v>
      </c>
      <c r="B85" s="225">
        <v>76.7</v>
      </c>
      <c r="C85" s="226" t="s">
        <v>248</v>
      </c>
      <c r="D85" s="230">
        <v>2.208389962363469E-2</v>
      </c>
      <c r="E85" s="311">
        <v>7.1402259890584963E-2</v>
      </c>
      <c r="F85" s="231">
        <v>2.4202259890584967E-2</v>
      </c>
      <c r="G85" s="231">
        <v>0.25</v>
      </c>
      <c r="H85" s="232" t="s">
        <v>252</v>
      </c>
      <c r="I85" s="233">
        <f t="shared" si="13"/>
        <v>1.4983687901697629E-2</v>
      </c>
      <c r="J85" s="233">
        <f t="shared" si="14"/>
        <v>3.3089825961295992E-4</v>
      </c>
      <c r="K85" s="233">
        <f t="shared" si="15"/>
        <v>1.0698691776764278E-3</v>
      </c>
      <c r="L85" s="233">
        <f t="shared" si="16"/>
        <v>3.6263910871629974E-4</v>
      </c>
      <c r="M85" s="233">
        <f t="shared" si="17"/>
        <v>3.7459219754244072E-3</v>
      </c>
    </row>
    <row r="86" spans="1:13" s="234" customFormat="1" ht="16">
      <c r="A86" s="229" t="s">
        <v>263</v>
      </c>
      <c r="B86" s="225">
        <v>25.1</v>
      </c>
      <c r="C86" s="226" t="s">
        <v>230</v>
      </c>
      <c r="D86" s="230">
        <v>3.9782909430302202E-2</v>
      </c>
      <c r="E86" s="311">
        <v>9.0799016914808295E-2</v>
      </c>
      <c r="F86" s="231">
        <v>4.3599016914808296E-2</v>
      </c>
      <c r="G86" s="231">
        <v>0.25</v>
      </c>
      <c r="H86" s="232" t="s">
        <v>252</v>
      </c>
      <c r="I86" s="233">
        <f t="shared" si="13"/>
        <v>4.9033972142452477E-3</v>
      </c>
      <c r="J86" s="233">
        <f t="shared" si="14"/>
        <v>1.9507140727511481E-4</v>
      </c>
      <c r="K86" s="233">
        <f t="shared" si="15"/>
        <v>4.4522364659627811E-4</v>
      </c>
      <c r="L86" s="233">
        <f t="shared" si="16"/>
        <v>2.1378329808390245E-4</v>
      </c>
      <c r="M86" s="233">
        <f t="shared" si="17"/>
        <v>1.2258493035613119E-3</v>
      </c>
    </row>
    <row r="87" spans="1:13" s="234" customFormat="1" ht="16">
      <c r="A87" s="229" t="s">
        <v>264</v>
      </c>
      <c r="B87" s="225">
        <v>1258.3</v>
      </c>
      <c r="C87" s="226" t="s">
        <v>191</v>
      </c>
      <c r="D87" s="230">
        <v>1.4111372683694367E-2</v>
      </c>
      <c r="E87" s="311">
        <v>6.2664981951745621E-2</v>
      </c>
      <c r="F87" s="231">
        <v>1.5464981951745628E-2</v>
      </c>
      <c r="G87" s="231">
        <v>0.3</v>
      </c>
      <c r="H87" s="232" t="s">
        <v>252</v>
      </c>
      <c r="I87" s="233">
        <f t="shared" si="13"/>
        <v>0.24581453046552967</v>
      </c>
      <c r="J87" s="233">
        <f t="shared" si="14"/>
        <v>3.4687804504664323E-3</v>
      </c>
      <c r="K87" s="233">
        <f t="shared" si="15"/>
        <v>1.5403963115099241E-2</v>
      </c>
      <c r="L87" s="233">
        <f t="shared" si="16"/>
        <v>3.801517277126242E-3</v>
      </c>
      <c r="M87" s="233">
        <f t="shared" si="17"/>
        <v>7.3744359139658905E-2</v>
      </c>
    </row>
    <row r="88" spans="1:13" s="234" customFormat="1" ht="16">
      <c r="A88" s="229" t="s">
        <v>265</v>
      </c>
      <c r="B88" s="225">
        <v>12.5</v>
      </c>
      <c r="C88" s="226" t="s">
        <v>215</v>
      </c>
      <c r="D88" s="230">
        <v>5.74819192369697E-2</v>
      </c>
      <c r="E88" s="311">
        <v>0.1101957739390316</v>
      </c>
      <c r="F88" s="231">
        <v>6.2995773939031607E-2</v>
      </c>
      <c r="G88" s="231">
        <v>0.3</v>
      </c>
      <c r="H88" s="232" t="s">
        <v>252</v>
      </c>
      <c r="I88" s="233">
        <f t="shared" si="13"/>
        <v>2.4419308835882708E-3</v>
      </c>
      <c r="J88" s="233">
        <f t="shared" si="14"/>
        <v>1.4036687383268306E-4</v>
      </c>
      <c r="K88" s="233">
        <f t="shared" si="15"/>
        <v>2.6909046362263278E-4</v>
      </c>
      <c r="L88" s="233">
        <f t="shared" si="16"/>
        <v>1.5383132591726643E-4</v>
      </c>
      <c r="M88" s="233">
        <f t="shared" si="17"/>
        <v>7.3257926507648119E-4</v>
      </c>
    </row>
    <row r="89" spans="1:13" s="234" customFormat="1" ht="16">
      <c r="A89" s="229" t="s">
        <v>266</v>
      </c>
      <c r="B89" s="225">
        <v>66.8</v>
      </c>
      <c r="C89" s="226" t="s">
        <v>191</v>
      </c>
      <c r="D89" s="230">
        <v>1.4111372683694367E-2</v>
      </c>
      <c r="E89" s="311">
        <v>6.2664981951745621E-2</v>
      </c>
      <c r="F89" s="231">
        <v>1.5464981951745628E-2</v>
      </c>
      <c r="G89" s="231">
        <v>0.25</v>
      </c>
      <c r="H89" s="232" t="s">
        <v>252</v>
      </c>
      <c r="I89" s="233">
        <f t="shared" si="13"/>
        <v>1.3049678641895717E-2</v>
      </c>
      <c r="J89" s="233">
        <f t="shared" si="14"/>
        <v>1.8414887871823704E-4</v>
      </c>
      <c r="K89" s="233">
        <f t="shared" si="15"/>
        <v>8.177578765704754E-4</v>
      </c>
      <c r="L89" s="233">
        <f t="shared" si="16"/>
        <v>2.0181304467299766E-4</v>
      </c>
      <c r="M89" s="233">
        <f t="shared" si="17"/>
        <v>3.2624196604739294E-3</v>
      </c>
    </row>
    <row r="90" spans="1:13" s="234" customFormat="1" ht="16">
      <c r="A90" s="229" t="s">
        <v>267</v>
      </c>
      <c r="B90" s="225">
        <v>38.1</v>
      </c>
      <c r="C90" s="226" t="s">
        <v>248</v>
      </c>
      <c r="D90" s="230">
        <v>2.208389962363469E-2</v>
      </c>
      <c r="E90" s="311">
        <v>7.1402259890584963E-2</v>
      </c>
      <c r="F90" s="231">
        <v>2.4202259890584967E-2</v>
      </c>
      <c r="G90" s="231">
        <v>0.1</v>
      </c>
      <c r="H90" s="232" t="s">
        <v>252</v>
      </c>
      <c r="I90" s="233">
        <f t="shared" si="13"/>
        <v>7.4430053331770493E-3</v>
      </c>
      <c r="J90" s="233">
        <f t="shared" si="14"/>
        <v>1.6437058267605964E-4</v>
      </c>
      <c r="K90" s="233">
        <f t="shared" si="15"/>
        <v>5.3144740116651754E-4</v>
      </c>
      <c r="L90" s="233">
        <f t="shared" si="16"/>
        <v>1.8013754944056089E-4</v>
      </c>
      <c r="M90" s="233">
        <f t="shared" si="17"/>
        <v>7.4430053331770493E-4</v>
      </c>
    </row>
    <row r="91" spans="1:13" s="234" customFormat="1" ht="16">
      <c r="A91" s="229" t="s">
        <v>268</v>
      </c>
      <c r="B91" s="225">
        <v>226.8</v>
      </c>
      <c r="C91" s="226" t="s">
        <v>213</v>
      </c>
      <c r="D91" s="230">
        <v>1.0603460830120627E-2</v>
      </c>
      <c r="E91" s="311">
        <v>5.8820579658656322E-2</v>
      </c>
      <c r="F91" s="231">
        <v>1.1620579658656319E-2</v>
      </c>
      <c r="G91" s="231">
        <v>0.29499999999999998</v>
      </c>
      <c r="H91" s="232" t="s">
        <v>252</v>
      </c>
      <c r="I91" s="233">
        <f t="shared" si="13"/>
        <v>4.4306393951825583E-2</v>
      </c>
      <c r="J91" s="233">
        <f t="shared" si="14"/>
        <v>4.6980111279207602E-4</v>
      </c>
      <c r="K91" s="233">
        <f t="shared" si="15"/>
        <v>2.6061277748311656E-3</v>
      </c>
      <c r="L91" s="233">
        <f t="shared" si="16"/>
        <v>5.1486598030499775E-4</v>
      </c>
      <c r="M91" s="233">
        <f t="shared" si="17"/>
        <v>1.3070386215788547E-2</v>
      </c>
    </row>
    <row r="92" spans="1:13" s="234" customFormat="1" ht="16">
      <c r="A92" s="229" t="s">
        <v>269</v>
      </c>
      <c r="B92" s="225">
        <v>4</v>
      </c>
      <c r="C92" s="226" t="s">
        <v>254</v>
      </c>
      <c r="D92" s="230">
        <v>8.8335598494538758E-2</v>
      </c>
      <c r="E92" s="311">
        <v>0.14400903956233987</v>
      </c>
      <c r="F92" s="231">
        <v>9.6809039562339869E-2</v>
      </c>
      <c r="G92" s="231">
        <v>0.36</v>
      </c>
      <c r="H92" s="232" t="s">
        <v>252</v>
      </c>
      <c r="I92" s="233">
        <f t="shared" si="13"/>
        <v>7.8141788274824664E-4</v>
      </c>
      <c r="J92" s="233">
        <f t="shared" si="14"/>
        <v>6.9027016346901685E-5</v>
      </c>
      <c r="K92" s="233">
        <f t="shared" si="15"/>
        <v>1.1253123879141211E-4</v>
      </c>
      <c r="L92" s="233">
        <f t="shared" si="16"/>
        <v>7.5648314725694865E-5</v>
      </c>
      <c r="M92" s="233">
        <f t="shared" si="17"/>
        <v>2.8131043778936878E-4</v>
      </c>
    </row>
    <row r="93" spans="1:13" s="234" customFormat="1" ht="16">
      <c r="A93" s="229" t="s">
        <v>270</v>
      </c>
      <c r="B93" s="225">
        <v>56</v>
      </c>
      <c r="C93" s="226" t="s">
        <v>230</v>
      </c>
      <c r="D93" s="230">
        <v>3.9782909430302202E-2</v>
      </c>
      <c r="E93" s="311">
        <v>9.0799016914808295E-2</v>
      </c>
      <c r="F93" s="231">
        <v>4.3599016914808296E-2</v>
      </c>
      <c r="G93" s="231">
        <v>0.25</v>
      </c>
      <c r="H93" s="232" t="s">
        <v>252</v>
      </c>
      <c r="I93" s="233">
        <f t="shared" si="13"/>
        <v>1.0939850358475453E-2</v>
      </c>
      <c r="J93" s="233">
        <f t="shared" si="14"/>
        <v>4.3521907599228802E-4</v>
      </c>
      <c r="K93" s="233">
        <f t="shared" si="15"/>
        <v>9.9332765774468425E-4</v>
      </c>
      <c r="L93" s="233">
        <f t="shared" si="16"/>
        <v>4.7696672082464287E-4</v>
      </c>
      <c r="M93" s="233">
        <f t="shared" si="17"/>
        <v>2.7349625896188634E-3</v>
      </c>
    </row>
    <row r="94" spans="1:13" s="234" customFormat="1" ht="16">
      <c r="A94" s="229" t="s">
        <v>271</v>
      </c>
      <c r="B94" s="225">
        <v>220</v>
      </c>
      <c r="C94" s="226" t="s">
        <v>272</v>
      </c>
      <c r="D94" s="230">
        <v>0.17499999999999999</v>
      </c>
      <c r="E94" s="311">
        <v>0.23898657542527282</v>
      </c>
      <c r="F94" s="231">
        <v>0.19178657542527283</v>
      </c>
      <c r="G94" s="231">
        <v>0.34</v>
      </c>
      <c r="H94" s="232" t="s">
        <v>252</v>
      </c>
      <c r="I94" s="233">
        <f t="shared" si="13"/>
        <v>4.2977983551153565E-2</v>
      </c>
      <c r="J94" s="233">
        <f t="shared" si="14"/>
        <v>7.5211471214518735E-3</v>
      </c>
      <c r="K94" s="233">
        <f t="shared" si="15"/>
        <v>1.0271161107573897E-2</v>
      </c>
      <c r="L94" s="233">
        <f t="shared" si="16"/>
        <v>8.2426002839594489E-3</v>
      </c>
      <c r="M94" s="233">
        <f t="shared" si="17"/>
        <v>1.4612514407392214E-2</v>
      </c>
    </row>
    <row r="95" spans="1:13" s="241" customFormat="1" ht="16">
      <c r="A95" s="236" t="s">
        <v>252</v>
      </c>
      <c r="B95" s="238">
        <f>SUM(B76:B94)</f>
        <v>5118.9000000000005</v>
      </c>
      <c r="C95" s="238"/>
      <c r="D95" s="239">
        <f>SUM(J76:J94)</f>
        <v>3.6408051688206385E-2</v>
      </c>
      <c r="E95" s="312">
        <f>SUM(K76:K94)</f>
        <v>8.7100431721070987E-2</v>
      </c>
      <c r="F95" s="239">
        <f>SUM(L76:L94)</f>
        <v>3.9900431721070995E-2</v>
      </c>
      <c r="G95" s="239">
        <f>SUM(M76:M94)</f>
        <v>0.31039417648322876</v>
      </c>
      <c r="H95" s="236"/>
      <c r="I95" s="240">
        <f>SUM(I76:I94)</f>
        <v>0.99999999999999989</v>
      </c>
    </row>
    <row r="96" spans="1:13" s="234" customFormat="1" ht="16">
      <c r="A96" s="229" t="s">
        <v>273</v>
      </c>
      <c r="B96" s="225">
        <v>15.3</v>
      </c>
      <c r="C96" s="226" t="s">
        <v>230</v>
      </c>
      <c r="D96" s="230">
        <v>3.9782909430302202E-2</v>
      </c>
      <c r="E96" s="311">
        <v>9.0799016914808295E-2</v>
      </c>
      <c r="F96" s="231">
        <v>4.3599016914808296E-2</v>
      </c>
      <c r="G96" s="231">
        <v>0.15</v>
      </c>
      <c r="H96" s="232" t="s">
        <v>274</v>
      </c>
      <c r="I96" s="233">
        <f t="shared" ref="I96:I121" si="18">B96/$B$123</f>
        <v>3.8015255795463016E-3</v>
      </c>
      <c r="J96" s="233">
        <f t="shared" ref="J96:J121" si="19">I96*D96</f>
        <v>1.5123574782806762E-4</v>
      </c>
      <c r="K96" s="233">
        <f t="shared" ref="K96:K121" si="20">I96*E96</f>
        <v>3.4517478539930105E-4</v>
      </c>
      <c r="L96" s="233">
        <f t="shared" ref="L96:L121" si="21">I96*F96</f>
        <v>1.6574277804471562E-4</v>
      </c>
      <c r="M96" s="233">
        <f t="shared" si="17"/>
        <v>5.7022883693194518E-4</v>
      </c>
    </row>
    <row r="97" spans="1:13" s="234" customFormat="1" ht="16">
      <c r="A97" s="229" t="s">
        <v>275</v>
      </c>
      <c r="B97" s="225">
        <v>13.7</v>
      </c>
      <c r="C97" s="226" t="s">
        <v>194</v>
      </c>
      <c r="D97" s="230">
        <v>3.1810382490361881E-2</v>
      </c>
      <c r="E97" s="311">
        <v>8.2061738975968967E-2</v>
      </c>
      <c r="F97" s="231">
        <v>3.4861738975968962E-2</v>
      </c>
      <c r="G97" s="231">
        <v>0.18</v>
      </c>
      <c r="H97" s="232" t="s">
        <v>274</v>
      </c>
      <c r="I97" s="233">
        <f t="shared" si="18"/>
        <v>3.4039804209009361E-3</v>
      </c>
      <c r="J97" s="233">
        <f t="shared" si="19"/>
        <v>1.082819191785618E-4</v>
      </c>
      <c r="K97" s="233">
        <f t="shared" si="20"/>
        <v>2.7933655277928159E-4</v>
      </c>
      <c r="L97" s="233">
        <f t="shared" si="21"/>
        <v>1.186686769127574E-4</v>
      </c>
      <c r="M97" s="233">
        <f t="shared" si="17"/>
        <v>6.1271647576216851E-4</v>
      </c>
    </row>
    <row r="98" spans="1:13" s="234" customFormat="1" ht="16">
      <c r="A98" s="229" t="s">
        <v>276</v>
      </c>
      <c r="B98" s="225">
        <v>48</v>
      </c>
      <c r="C98" s="226" t="s">
        <v>235</v>
      </c>
      <c r="D98" s="230">
        <v>2.6548514710001261E-2</v>
      </c>
      <c r="E98" s="311">
        <v>7.629513553633499E-2</v>
      </c>
      <c r="F98" s="231">
        <v>2.9095135536334988E-2</v>
      </c>
      <c r="G98" s="231">
        <v>0.2</v>
      </c>
      <c r="H98" s="232" t="s">
        <v>274</v>
      </c>
      <c r="I98" s="233">
        <f t="shared" si="18"/>
        <v>1.1926354759360946E-2</v>
      </c>
      <c r="J98" s="233">
        <f t="shared" si="19"/>
        <v>3.166270047655876E-4</v>
      </c>
      <c r="K98" s="233">
        <f t="shared" si="20"/>
        <v>9.0992285281985723E-4</v>
      </c>
      <c r="L98" s="233">
        <f t="shared" si="21"/>
        <v>3.4699890817802058E-4</v>
      </c>
      <c r="M98" s="233">
        <f t="shared" si="17"/>
        <v>2.3852709518721892E-3</v>
      </c>
    </row>
    <row r="99" spans="1:13" s="234" customFormat="1" ht="16">
      <c r="A99" s="229" t="s">
        <v>277</v>
      </c>
      <c r="B99" s="225">
        <v>63.1</v>
      </c>
      <c r="C99" s="226" t="s">
        <v>215</v>
      </c>
      <c r="D99" s="230">
        <v>5.74819192369697E-2</v>
      </c>
      <c r="E99" s="311">
        <v>0.1101957739390316</v>
      </c>
      <c r="F99" s="231">
        <v>6.2995773939031607E-2</v>
      </c>
      <c r="G99" s="231">
        <v>0.18</v>
      </c>
      <c r="H99" s="232" t="s">
        <v>274</v>
      </c>
      <c r="I99" s="233">
        <f t="shared" si="18"/>
        <v>1.5678187194076577E-2</v>
      </c>
      <c r="J99" s="233">
        <f t="shared" si="19"/>
        <v>9.0121229007200242E-4</v>
      </c>
      <c r="K99" s="233">
        <f t="shared" si="20"/>
        <v>1.7276699718122826E-3</v>
      </c>
      <c r="L99" s="233">
        <f t="shared" si="21"/>
        <v>9.8765953625186832E-4</v>
      </c>
      <c r="M99" s="233">
        <f t="shared" si="17"/>
        <v>2.8220736949337837E-3</v>
      </c>
    </row>
    <row r="100" spans="1:13" s="234" customFormat="1" ht="16">
      <c r="A100" s="229" t="s">
        <v>278</v>
      </c>
      <c r="B100" s="225">
        <v>20</v>
      </c>
      <c r="C100" s="226" t="s">
        <v>215</v>
      </c>
      <c r="D100" s="230">
        <v>5.74819192369697E-2</v>
      </c>
      <c r="E100" s="311">
        <v>0.1101957739390316</v>
      </c>
      <c r="F100" s="231">
        <v>6.2995773939031607E-2</v>
      </c>
      <c r="G100" s="231">
        <v>0.1</v>
      </c>
      <c r="H100" s="232" t="s">
        <v>274</v>
      </c>
      <c r="I100" s="233">
        <f t="shared" si="18"/>
        <v>4.9693144830670602E-3</v>
      </c>
      <c r="J100" s="233">
        <f t="shared" si="19"/>
        <v>2.8564573377876459E-4</v>
      </c>
      <c r="K100" s="233">
        <f t="shared" si="20"/>
        <v>5.4759745540801342E-4</v>
      </c>
      <c r="L100" s="233">
        <f t="shared" si="21"/>
        <v>3.1304581180724824E-4</v>
      </c>
      <c r="M100" s="233">
        <f t="shared" si="17"/>
        <v>4.9693144830670604E-4</v>
      </c>
    </row>
    <row r="101" spans="1:13" s="234" customFormat="1" ht="16">
      <c r="A101" s="229" t="s">
        <v>279</v>
      </c>
      <c r="B101" s="225">
        <v>67.900000000000006</v>
      </c>
      <c r="C101" s="226" t="s">
        <v>191</v>
      </c>
      <c r="D101" s="230">
        <v>1.4111372683694367E-2</v>
      </c>
      <c r="E101" s="311">
        <v>6.2664981951745621E-2</v>
      </c>
      <c r="F101" s="231">
        <v>1.5464981951745628E-2</v>
      </c>
      <c r="G101" s="231">
        <v>0.1</v>
      </c>
      <c r="H101" s="232" t="s">
        <v>274</v>
      </c>
      <c r="I101" s="233">
        <f t="shared" si="18"/>
        <v>1.6870822670012671E-2</v>
      </c>
      <c r="J101" s="233">
        <f t="shared" si="19"/>
        <v>2.3807046617706847E-4</v>
      </c>
      <c r="K101" s="233">
        <f t="shared" si="20"/>
        <v>1.0572097981274449E-3</v>
      </c>
      <c r="L101" s="233">
        <f t="shared" si="21"/>
        <v>2.6090696810284695E-4</v>
      </c>
      <c r="M101" s="233">
        <f t="shared" si="17"/>
        <v>1.6870822670012671E-3</v>
      </c>
    </row>
    <row r="102" spans="1:13" s="234" customFormat="1" ht="16">
      <c r="A102" s="229" t="s">
        <v>280</v>
      </c>
      <c r="B102" s="225">
        <v>60.4</v>
      </c>
      <c r="C102" s="226" t="s">
        <v>248</v>
      </c>
      <c r="D102" s="230">
        <v>2.208389962363469E-2</v>
      </c>
      <c r="E102" s="311">
        <v>7.1402259890584963E-2</v>
      </c>
      <c r="F102" s="231">
        <v>2.4202259890584967E-2</v>
      </c>
      <c r="G102" s="231">
        <v>0.18</v>
      </c>
      <c r="H102" s="232" t="s">
        <v>274</v>
      </c>
      <c r="I102" s="233">
        <f t="shared" si="18"/>
        <v>1.5007329738862523E-2</v>
      </c>
      <c r="J102" s="233">
        <f t="shared" si="19"/>
        <v>3.3142036357182778E-4</v>
      </c>
      <c r="K102" s="233">
        <f t="shared" si="20"/>
        <v>1.0715572582779664E-3</v>
      </c>
      <c r="L102" s="233">
        <f t="shared" si="21"/>
        <v>3.6321129460365538E-4</v>
      </c>
      <c r="M102" s="233">
        <f t="shared" si="17"/>
        <v>2.7013193529952539E-3</v>
      </c>
    </row>
    <row r="103" spans="1:13" s="234" customFormat="1" ht="16">
      <c r="A103" s="229" t="s">
        <v>281</v>
      </c>
      <c r="B103" s="225">
        <v>246.5</v>
      </c>
      <c r="C103" s="226" t="s">
        <v>201</v>
      </c>
      <c r="D103" s="230">
        <v>5.3415930497600151E-3</v>
      </c>
      <c r="E103" s="311">
        <v>5.3053976219022358E-2</v>
      </c>
      <c r="F103" s="231">
        <v>5.8539762190223561E-3</v>
      </c>
      <c r="G103" s="231">
        <v>0.19</v>
      </c>
      <c r="H103" s="232" t="s">
        <v>274</v>
      </c>
      <c r="I103" s="233">
        <f t="shared" si="18"/>
        <v>6.1246801003801518E-2</v>
      </c>
      <c r="J103" s="233">
        <f t="shared" si="19"/>
        <v>3.2715548656194089E-4</v>
      </c>
      <c r="K103" s="233">
        <f t="shared" si="20"/>
        <v>3.2493863239468805E-3</v>
      </c>
      <c r="L103" s="233">
        <f t="shared" si="21"/>
        <v>3.5853731656744866E-4</v>
      </c>
      <c r="M103" s="233">
        <f t="shared" si="17"/>
        <v>1.1636892190722288E-2</v>
      </c>
    </row>
    <row r="104" spans="1:13" s="234" customFormat="1" ht="16">
      <c r="A104" s="229" t="s">
        <v>282</v>
      </c>
      <c r="B104" s="225">
        <v>31.4</v>
      </c>
      <c r="C104" s="226" t="s">
        <v>198</v>
      </c>
      <c r="D104" s="230">
        <v>6.2185710131534505E-3</v>
      </c>
      <c r="E104" s="311">
        <v>5.4015076792294683E-2</v>
      </c>
      <c r="F104" s="231">
        <v>6.8150767922946836E-3</v>
      </c>
      <c r="G104" s="231">
        <v>0.2</v>
      </c>
      <c r="H104" s="232" t="s">
        <v>274</v>
      </c>
      <c r="I104" s="233">
        <f t="shared" si="18"/>
        <v>7.8018237384152849E-3</v>
      </c>
      <c r="J104" s="233">
        <f t="shared" si="19"/>
        <v>4.8516194949441777E-5</v>
      </c>
      <c r="K104" s="233">
        <f t="shared" si="20"/>
        <v>4.214161083504492E-4</v>
      </c>
      <c r="L104" s="233">
        <f t="shared" si="21"/>
        <v>5.3170027897247759E-5</v>
      </c>
      <c r="M104" s="233">
        <f t="shared" si="17"/>
        <v>1.560364747683057E-3</v>
      </c>
    </row>
    <row r="105" spans="1:13" s="234" customFormat="1" ht="16">
      <c r="A105" s="229" t="s">
        <v>283</v>
      </c>
      <c r="B105" s="225">
        <v>17.7</v>
      </c>
      <c r="C105" s="226" t="s">
        <v>235</v>
      </c>
      <c r="D105" s="230">
        <v>2.6548514710001261E-2</v>
      </c>
      <c r="E105" s="311">
        <v>7.629513553633499E-2</v>
      </c>
      <c r="F105" s="231">
        <v>2.9095135536334988E-2</v>
      </c>
      <c r="G105" s="231">
        <v>0.15</v>
      </c>
      <c r="H105" s="232" t="s">
        <v>274</v>
      </c>
      <c r="I105" s="233">
        <f t="shared" si="18"/>
        <v>4.3978433175143484E-3</v>
      </c>
      <c r="J105" s="233">
        <f t="shared" si="19"/>
        <v>1.1675620800731042E-4</v>
      </c>
      <c r="K105" s="233">
        <f t="shared" si="20"/>
        <v>3.3553405197732231E-4</v>
      </c>
      <c r="L105" s="233">
        <f t="shared" si="21"/>
        <v>1.2795584739064508E-4</v>
      </c>
      <c r="M105" s="233">
        <f t="shared" si="17"/>
        <v>6.5967649762715226E-4</v>
      </c>
    </row>
    <row r="106" spans="1:13" s="234" customFormat="1" ht="16">
      <c r="A106" s="229" t="s">
        <v>284</v>
      </c>
      <c r="B106" s="225">
        <v>161</v>
      </c>
      <c r="C106" s="226" t="s">
        <v>203</v>
      </c>
      <c r="D106" s="230">
        <v>1.9452965733454383E-2</v>
      </c>
      <c r="E106" s="311">
        <v>6.8518958170767988E-2</v>
      </c>
      <c r="F106" s="231">
        <v>2.1318958170767986E-2</v>
      </c>
      <c r="G106" s="231">
        <v>0.09</v>
      </c>
      <c r="H106" s="232" t="s">
        <v>274</v>
      </c>
      <c r="I106" s="233">
        <f t="shared" si="18"/>
        <v>4.000298158868984E-2</v>
      </c>
      <c r="J106" s="233">
        <f t="shared" si="19"/>
        <v>7.7817663008079006E-4</v>
      </c>
      <c r="K106" s="233">
        <f t="shared" si="20"/>
        <v>2.7409626221814409E-3</v>
      </c>
      <c r="L106" s="233">
        <f t="shared" si="21"/>
        <v>8.5282189119528058E-4</v>
      </c>
      <c r="M106" s="233">
        <f t="shared" si="17"/>
        <v>3.6002683429820857E-3</v>
      </c>
    </row>
    <row r="107" spans="1:13" s="234" customFormat="1" ht="16">
      <c r="A107" s="229" t="s">
        <v>285</v>
      </c>
      <c r="B107" s="225">
        <v>180.2</v>
      </c>
      <c r="C107" s="226" t="s">
        <v>203</v>
      </c>
      <c r="D107" s="230">
        <v>1.9452965733454383E-2</v>
      </c>
      <c r="E107" s="311">
        <v>6.8518958170767988E-2</v>
      </c>
      <c r="F107" s="231">
        <v>2.1318958170767986E-2</v>
      </c>
      <c r="G107" s="231">
        <v>0.2</v>
      </c>
      <c r="H107" s="232" t="s">
        <v>274</v>
      </c>
      <c r="I107" s="233">
        <f t="shared" si="18"/>
        <v>4.4773523492434214E-2</v>
      </c>
      <c r="J107" s="233">
        <f t="shared" si="19"/>
        <v>8.7097781826433757E-4</v>
      </c>
      <c r="K107" s="233">
        <f t="shared" si="20"/>
        <v>3.067835183335998E-3</v>
      </c>
      <c r="L107" s="233">
        <f t="shared" si="21"/>
        <v>9.5452487449310271E-4</v>
      </c>
      <c r="M107" s="233">
        <f t="shared" si="17"/>
        <v>8.9547046984868438E-3</v>
      </c>
    </row>
    <row r="108" spans="1:13" s="234" customFormat="1" ht="16">
      <c r="A108" s="229" t="s">
        <v>286</v>
      </c>
      <c r="B108" s="225">
        <v>8.5</v>
      </c>
      <c r="C108" s="226" t="s">
        <v>196</v>
      </c>
      <c r="D108" s="230">
        <v>4.8632414333635951E-2</v>
      </c>
      <c r="E108" s="311">
        <v>0.10049739542691996</v>
      </c>
      <c r="F108" s="231">
        <v>5.3297395426919955E-2</v>
      </c>
      <c r="G108" s="231">
        <v>0.1</v>
      </c>
      <c r="H108" s="232" t="s">
        <v>274</v>
      </c>
      <c r="I108" s="233">
        <f t="shared" si="18"/>
        <v>2.1119586553035009E-3</v>
      </c>
      <c r="J108" s="233">
        <f t="shared" si="19"/>
        <v>1.0270964838022848E-4</v>
      </c>
      <c r="K108" s="233">
        <f t="shared" si="20"/>
        <v>2.1224634410734207E-4</v>
      </c>
      <c r="L108" s="233">
        <f t="shared" si="21"/>
        <v>1.1256189557701682E-4</v>
      </c>
      <c r="M108" s="233">
        <f t="shared" si="17"/>
        <v>2.111958655303501E-4</v>
      </c>
    </row>
    <row r="109" spans="1:13" s="234" customFormat="1" ht="16">
      <c r="A109" s="229" t="s">
        <v>287</v>
      </c>
      <c r="B109" s="225">
        <v>34.1</v>
      </c>
      <c r="C109" s="226" t="s">
        <v>213</v>
      </c>
      <c r="D109" s="230">
        <v>1.0603460830120627E-2</v>
      </c>
      <c r="E109" s="311">
        <v>5.8820579658656322E-2</v>
      </c>
      <c r="F109" s="231">
        <v>1.1620579658656319E-2</v>
      </c>
      <c r="G109" s="231">
        <v>0.2</v>
      </c>
      <c r="H109" s="232" t="s">
        <v>274</v>
      </c>
      <c r="I109" s="233">
        <f t="shared" si="18"/>
        <v>8.4726811936293393E-3</v>
      </c>
      <c r="J109" s="233">
        <f t="shared" si="19"/>
        <v>8.9839743162748373E-5</v>
      </c>
      <c r="K109" s="233">
        <f t="shared" si="20"/>
        <v>4.9836801907227383E-4</v>
      </c>
      <c r="L109" s="233">
        <f t="shared" si="21"/>
        <v>9.8457466732969042E-5</v>
      </c>
      <c r="M109" s="233">
        <f t="shared" si="17"/>
        <v>1.694536238725868E-3</v>
      </c>
    </row>
    <row r="110" spans="1:13" s="234" customFormat="1" ht="16">
      <c r="A110" s="229" t="s">
        <v>288</v>
      </c>
      <c r="B110" s="225">
        <v>54.2</v>
      </c>
      <c r="C110" s="226" t="s">
        <v>213</v>
      </c>
      <c r="D110" s="230">
        <v>1.0603460830120627E-2</v>
      </c>
      <c r="E110" s="311">
        <v>5.8820579658656322E-2</v>
      </c>
      <c r="F110" s="231">
        <v>1.1620579658656319E-2</v>
      </c>
      <c r="G110" s="231">
        <v>0.15</v>
      </c>
      <c r="H110" s="232" t="s">
        <v>274</v>
      </c>
      <c r="I110" s="233">
        <f t="shared" si="18"/>
        <v>1.3466842249111734E-2</v>
      </c>
      <c r="J110" s="233">
        <f t="shared" si="19"/>
        <v>1.4279513429386984E-4</v>
      </c>
      <c r="K110" s="233">
        <f t="shared" si="20"/>
        <v>7.9212746726443526E-4</v>
      </c>
      <c r="L110" s="233">
        <f t="shared" si="21"/>
        <v>1.5649251310636135E-4</v>
      </c>
      <c r="M110" s="233">
        <f t="shared" si="17"/>
        <v>2.0200263373667602E-3</v>
      </c>
    </row>
    <row r="111" spans="1:13" s="234" customFormat="1" ht="16">
      <c r="A111" s="229" t="s">
        <v>289</v>
      </c>
      <c r="B111" s="225">
        <v>12.7</v>
      </c>
      <c r="C111" s="226" t="s">
        <v>194</v>
      </c>
      <c r="D111" s="230">
        <v>3.1810382490361881E-2</v>
      </c>
      <c r="E111" s="311">
        <v>8.2061738975968967E-2</v>
      </c>
      <c r="F111" s="231">
        <v>3.4861738975968962E-2</v>
      </c>
      <c r="G111" s="231">
        <v>0.1</v>
      </c>
      <c r="H111" s="232" t="s">
        <v>274</v>
      </c>
      <c r="I111" s="233">
        <f t="shared" si="18"/>
        <v>3.1555146967475831E-3</v>
      </c>
      <c r="J111" s="233">
        <f t="shared" si="19"/>
        <v>1.003781294574989E-4</v>
      </c>
      <c r="K111" s="233">
        <f t="shared" si="20"/>
        <v>2.5894702337933404E-4</v>
      </c>
      <c r="L111" s="233">
        <f t="shared" si="21"/>
        <v>1.100067296928481E-4</v>
      </c>
      <c r="M111" s="233">
        <f t="shared" si="17"/>
        <v>3.1555146967475836E-4</v>
      </c>
    </row>
    <row r="112" spans="1:13" s="234" customFormat="1" ht="16">
      <c r="A112" s="229" t="s">
        <v>290</v>
      </c>
      <c r="B112" s="225">
        <v>12</v>
      </c>
      <c r="C112" s="226" t="s">
        <v>215</v>
      </c>
      <c r="D112" s="230">
        <v>5.74819192369697E-2</v>
      </c>
      <c r="E112" s="311">
        <v>0.1101957739390316</v>
      </c>
      <c r="F112" s="231">
        <v>6.2995773939031607E-2</v>
      </c>
      <c r="G112" s="231">
        <v>0.12</v>
      </c>
      <c r="H112" s="232" t="s">
        <v>274</v>
      </c>
      <c r="I112" s="233">
        <f t="shared" si="18"/>
        <v>2.9815886898402364E-3</v>
      </c>
      <c r="J112" s="233">
        <f t="shared" si="19"/>
        <v>1.7138744026725877E-4</v>
      </c>
      <c r="K112" s="233">
        <f t="shared" si="20"/>
        <v>3.2855847324480809E-4</v>
      </c>
      <c r="L112" s="233">
        <f t="shared" si="21"/>
        <v>1.8782748708434896E-4</v>
      </c>
      <c r="M112" s="233">
        <f t="shared" si="17"/>
        <v>3.5779064278082838E-4</v>
      </c>
    </row>
    <row r="113" spans="1:13" s="234" customFormat="1" ht="16">
      <c r="A113" s="229" t="s">
        <v>291</v>
      </c>
      <c r="B113" s="225">
        <v>5.5</v>
      </c>
      <c r="C113" s="226" t="s">
        <v>230</v>
      </c>
      <c r="D113" s="230">
        <v>3.9782909430302202E-2</v>
      </c>
      <c r="E113" s="311">
        <v>9.0799016914808295E-2</v>
      </c>
      <c r="F113" s="231">
        <v>4.3599016914808296E-2</v>
      </c>
      <c r="G113" s="231">
        <v>0.09</v>
      </c>
      <c r="H113" s="232" t="s">
        <v>274</v>
      </c>
      <c r="I113" s="233">
        <f t="shared" si="18"/>
        <v>1.3665614828434417E-3</v>
      </c>
      <c r="J113" s="233">
        <f t="shared" si="19"/>
        <v>5.4365791702900116E-5</v>
      </c>
      <c r="K113" s="233">
        <f t="shared" si="20"/>
        <v>1.2408243919582716E-4</v>
      </c>
      <c r="L113" s="233">
        <f t="shared" si="21"/>
        <v>5.9580737205616724E-5</v>
      </c>
      <c r="M113" s="233">
        <f t="shared" si="17"/>
        <v>1.2299053345590975E-4</v>
      </c>
    </row>
    <row r="114" spans="1:13" s="234" customFormat="1" ht="16">
      <c r="A114" s="229" t="s">
        <v>292</v>
      </c>
      <c r="B114" s="225">
        <v>592.20000000000005</v>
      </c>
      <c r="C114" s="226" t="s">
        <v>238</v>
      </c>
      <c r="D114" s="230">
        <v>7.4941753235439005E-3</v>
      </c>
      <c r="E114" s="311">
        <v>5.5413041262508976E-2</v>
      </c>
      <c r="F114" s="231">
        <v>8.2130412625089771E-3</v>
      </c>
      <c r="G114" s="231">
        <v>0.19</v>
      </c>
      <c r="H114" s="232" t="s">
        <v>274</v>
      </c>
      <c r="I114" s="233">
        <f t="shared" si="18"/>
        <v>0.14714140184361568</v>
      </c>
      <c r="J114" s="233">
        <f t="shared" si="19"/>
        <v>1.1027034627680817E-3</v>
      </c>
      <c r="K114" s="233">
        <f t="shared" si="20"/>
        <v>8.1535525717836895E-3</v>
      </c>
      <c r="L114" s="233">
        <f t="shared" si="21"/>
        <v>1.2084784047650301E-3</v>
      </c>
      <c r="M114" s="233">
        <f t="shared" si="17"/>
        <v>2.795686635028698E-2</v>
      </c>
    </row>
    <row r="115" spans="1:13" s="234" customFormat="1" ht="16">
      <c r="A115" s="229" t="s">
        <v>293</v>
      </c>
      <c r="B115" s="225">
        <v>250.1</v>
      </c>
      <c r="C115" s="226" t="s">
        <v>203</v>
      </c>
      <c r="D115" s="230">
        <v>1.9452965733454383E-2</v>
      </c>
      <c r="E115" s="311">
        <v>6.8518958170767988E-2</v>
      </c>
      <c r="F115" s="231">
        <v>2.1318958170767986E-2</v>
      </c>
      <c r="G115" s="231">
        <v>0.16</v>
      </c>
      <c r="H115" s="232" t="s">
        <v>274</v>
      </c>
      <c r="I115" s="233">
        <f t="shared" si="18"/>
        <v>6.2141277610753588E-2</v>
      </c>
      <c r="J115" s="233">
        <f t="shared" si="19"/>
        <v>1.2088321439950656E-3</v>
      </c>
      <c r="K115" s="233">
        <f t="shared" si="20"/>
        <v>4.2578556012893062E-3</v>
      </c>
      <c r="L115" s="233">
        <f t="shared" si="21"/>
        <v>1.324787298061737E-3</v>
      </c>
      <c r="M115" s="233">
        <f t="shared" si="17"/>
        <v>9.9426044177205741E-3</v>
      </c>
    </row>
    <row r="116" spans="1:13" s="234" customFormat="1" ht="16">
      <c r="A116" s="229" t="s">
        <v>294</v>
      </c>
      <c r="B116" s="225">
        <v>1699.9</v>
      </c>
      <c r="C116" s="226" t="s">
        <v>203</v>
      </c>
      <c r="D116" s="230">
        <v>1.9452965733454383E-2</v>
      </c>
      <c r="E116" s="311">
        <v>6.8518958170767988E-2</v>
      </c>
      <c r="F116" s="231">
        <v>2.1318958170767986E-2</v>
      </c>
      <c r="G116" s="231">
        <v>0.2</v>
      </c>
      <c r="H116" s="232" t="s">
        <v>274</v>
      </c>
      <c r="I116" s="233">
        <f t="shared" si="18"/>
        <v>0.42236688448828485</v>
      </c>
      <c r="J116" s="233">
        <f t="shared" si="19"/>
        <v>8.2162885308964904E-3</v>
      </c>
      <c r="K116" s="233">
        <f t="shared" si="20"/>
        <v>2.8940138890970385E-2</v>
      </c>
      <c r="L116" s="233">
        <f t="shared" si="21"/>
        <v>9.0044219431233384E-3</v>
      </c>
      <c r="M116" s="233">
        <f t="shared" si="17"/>
        <v>8.4473376897656979E-2</v>
      </c>
    </row>
    <row r="117" spans="1:13" s="234" customFormat="1" ht="16">
      <c r="A117" s="229" t="s">
        <v>295</v>
      </c>
      <c r="B117" s="225">
        <v>51.4</v>
      </c>
      <c r="C117" s="226" t="s">
        <v>194</v>
      </c>
      <c r="D117" s="230">
        <v>3.1810382490361881E-2</v>
      </c>
      <c r="E117" s="311">
        <v>8.2061738975968967E-2</v>
      </c>
      <c r="F117" s="231">
        <v>3.4861738975968962E-2</v>
      </c>
      <c r="G117" s="231">
        <v>0.15</v>
      </c>
      <c r="H117" s="232" t="s">
        <v>274</v>
      </c>
      <c r="I117" s="233">
        <f t="shared" si="18"/>
        <v>1.2771138221482346E-2</v>
      </c>
      <c r="J117" s="233">
        <f t="shared" si="19"/>
        <v>4.0625479166263339E-4</v>
      </c>
      <c r="K117" s="233">
        <f t="shared" si="20"/>
        <v>1.0480218111573048E-3</v>
      </c>
      <c r="L117" s="233">
        <f t="shared" si="21"/>
        <v>4.4522408710333803E-4</v>
      </c>
      <c r="M117" s="233">
        <f t="shared" si="17"/>
        <v>1.9156707332223517E-3</v>
      </c>
    </row>
    <row r="118" spans="1:13" s="234" customFormat="1" ht="16">
      <c r="A118" s="229" t="s">
        <v>296</v>
      </c>
      <c r="B118" s="225">
        <v>105.4</v>
      </c>
      <c r="C118" s="226" t="s">
        <v>238</v>
      </c>
      <c r="D118" s="230">
        <v>7.4941753235439005E-3</v>
      </c>
      <c r="E118" s="311">
        <v>5.5413041262508976E-2</v>
      </c>
      <c r="F118" s="231">
        <v>8.2130412625089771E-3</v>
      </c>
      <c r="G118" s="231">
        <v>0.21</v>
      </c>
      <c r="H118" s="232" t="s">
        <v>274</v>
      </c>
      <c r="I118" s="233">
        <f t="shared" si="18"/>
        <v>2.618828732576341E-2</v>
      </c>
      <c r="J118" s="233">
        <f t="shared" si="19"/>
        <v>1.9625961664261363E-4</v>
      </c>
      <c r="K118" s="233">
        <f t="shared" si="20"/>
        <v>1.4511726461769686E-3</v>
      </c>
      <c r="L118" s="233">
        <f t="shared" si="21"/>
        <v>2.1508548440093576E-4</v>
      </c>
      <c r="M118" s="233">
        <f t="shared" si="17"/>
        <v>5.4995403384103161E-3</v>
      </c>
    </row>
    <row r="119" spans="1:13" s="234" customFormat="1" ht="16">
      <c r="A119" s="229" t="s">
        <v>297</v>
      </c>
      <c r="B119" s="225">
        <v>53.7</v>
      </c>
      <c r="C119" s="226" t="s">
        <v>213</v>
      </c>
      <c r="D119" s="230">
        <v>1.0603460830120627E-2</v>
      </c>
      <c r="E119" s="311">
        <v>5.8820579658656322E-2</v>
      </c>
      <c r="F119" s="231">
        <v>1.1620579658656319E-2</v>
      </c>
      <c r="G119" s="231">
        <v>0.19</v>
      </c>
      <c r="H119" s="232" t="s">
        <v>274</v>
      </c>
      <c r="I119" s="233">
        <f>B119/$B$123</f>
        <v>1.3342609387035059E-2</v>
      </c>
      <c r="J119" s="233">
        <f>I119*D119</f>
        <v>1.4147783600702604E-4</v>
      </c>
      <c r="K119" s="233">
        <f>I119*E119</f>
        <v>7.8482001830443131E-4</v>
      </c>
      <c r="L119" s="233">
        <f>I119*F119</f>
        <v>1.5504885523637645E-4</v>
      </c>
      <c r="M119" s="233">
        <f>I119*G119</f>
        <v>2.5350957835366611E-3</v>
      </c>
    </row>
    <row r="120" spans="1:13" s="234" customFormat="1" ht="16">
      <c r="A120" s="229" t="s">
        <v>298</v>
      </c>
      <c r="B120" s="225">
        <v>8.1</v>
      </c>
      <c r="C120" s="226" t="s">
        <v>215</v>
      </c>
      <c r="D120" s="230">
        <v>5.74819192369697E-2</v>
      </c>
      <c r="E120" s="311">
        <v>0.1101957739390316</v>
      </c>
      <c r="F120" s="231">
        <v>6.2995773939031607E-2</v>
      </c>
      <c r="G120" s="231">
        <v>0.19120000000000001</v>
      </c>
      <c r="H120" s="232" t="s">
        <v>274</v>
      </c>
      <c r="I120" s="233">
        <f>B120/$B$123</f>
        <v>2.0125723656421596E-3</v>
      </c>
      <c r="J120" s="233">
        <f>I120*D120</f>
        <v>1.1568652218039967E-4</v>
      </c>
      <c r="K120" s="233">
        <f>I120*E120</f>
        <v>2.2177696944024547E-4</v>
      </c>
      <c r="L120" s="233">
        <f>I120*F120</f>
        <v>1.2678355378193556E-4</v>
      </c>
      <c r="M120" s="233">
        <f>I120*G120</f>
        <v>3.848038363107809E-4</v>
      </c>
    </row>
    <row r="121" spans="1:13" s="234" customFormat="1" ht="16">
      <c r="A121" s="229" t="s">
        <v>299</v>
      </c>
      <c r="B121" s="225">
        <v>153.80000000000001</v>
      </c>
      <c r="C121" s="226" t="s">
        <v>215</v>
      </c>
      <c r="D121" s="230">
        <v>5.74819192369697E-2</v>
      </c>
      <c r="E121" s="311">
        <v>0.1101957739390316</v>
      </c>
      <c r="F121" s="231">
        <v>6.2995773939031607E-2</v>
      </c>
      <c r="G121" s="231">
        <v>0.18</v>
      </c>
      <c r="H121" s="232" t="s">
        <v>274</v>
      </c>
      <c r="I121" s="233">
        <f t="shared" si="18"/>
        <v>3.82140283747857E-2</v>
      </c>
      <c r="J121" s="233">
        <f t="shared" si="19"/>
        <v>2.1966156927587001E-3</v>
      </c>
      <c r="K121" s="233">
        <f t="shared" si="20"/>
        <v>4.2110244320876242E-3</v>
      </c>
      <c r="L121" s="233">
        <f t="shared" si="21"/>
        <v>2.4073222927977395E-3</v>
      </c>
      <c r="M121" s="233">
        <f t="shared" si="17"/>
        <v>6.878525107461426E-3</v>
      </c>
    </row>
    <row r="122" spans="1:13" s="234" customFormat="1" ht="16">
      <c r="A122" s="229" t="s">
        <v>300</v>
      </c>
      <c r="B122" s="225">
        <v>57.9</v>
      </c>
      <c r="C122" s="226" t="s">
        <v>205</v>
      </c>
      <c r="D122" s="230">
        <v>1.6822031843274077E-2</v>
      </c>
      <c r="E122" s="311">
        <v>6.5635656450950999E-2</v>
      </c>
      <c r="F122" s="231">
        <v>1.8435656450951004E-2</v>
      </c>
      <c r="G122" s="231">
        <v>7.4999999999999997E-2</v>
      </c>
      <c r="H122" s="232" t="s">
        <v>274</v>
      </c>
      <c r="I122" s="233">
        <f>B122/$B$123</f>
        <v>1.438616542847914E-2</v>
      </c>
      <c r="J122" s="233">
        <f>I122*D122</f>
        <v>2.4200453294048475E-4</v>
      </c>
      <c r="K122" s="233">
        <f>I122*E122</f>
        <v>9.4424541171020512E-4</v>
      </c>
      <c r="L122" s="233">
        <f>I122*F122</f>
        <v>2.652184034859898E-4</v>
      </c>
      <c r="M122" s="233">
        <f>I122*G122</f>
        <v>1.0789624071359356E-3</v>
      </c>
    </row>
    <row r="123" spans="1:13" s="241" customFormat="1" ht="16">
      <c r="A123" s="236" t="s">
        <v>274</v>
      </c>
      <c r="B123" s="237">
        <f>SUM(B96:B122)</f>
        <v>4024.7000000000003</v>
      </c>
      <c r="C123" s="238"/>
      <c r="D123" s="239">
        <f>SUM(J96:J122)</f>
        <v>1.8961674880351699E-2</v>
      </c>
      <c r="E123" s="312">
        <f>SUM(K96:K122)</f>
        <v>6.798054108360041E-2</v>
      </c>
      <c r="F123" s="239">
        <f>SUM(L96:L122)</f>
        <v>2.0780541083600421E-2</v>
      </c>
      <c r="G123" s="239">
        <f>SUM(M96:M122)</f>
        <v>0.18307506646458122</v>
      </c>
      <c r="H123" s="236"/>
      <c r="I123" s="240">
        <f>SUM(I96:I122)</f>
        <v>0.99999999999999989</v>
      </c>
    </row>
    <row r="124" spans="1:13" s="234" customFormat="1" ht="16">
      <c r="A124" s="229" t="s">
        <v>301</v>
      </c>
      <c r="B124" s="225">
        <v>915</v>
      </c>
      <c r="C124" s="226" t="s">
        <v>208</v>
      </c>
      <c r="D124" s="230">
        <v>4.3848898169671765E-3</v>
      </c>
      <c r="E124" s="311">
        <v>5.2005502866361637E-2</v>
      </c>
      <c r="F124" s="231">
        <v>4.8055028663616358E-3</v>
      </c>
      <c r="G124" s="231">
        <v>0.55000000000000004</v>
      </c>
      <c r="H124" s="232" t="s">
        <v>302</v>
      </c>
      <c r="I124" s="233">
        <f t="shared" ref="I124:I136" si="22">B124/$B$137</f>
        <v>0.27731474465828154</v>
      </c>
      <c r="J124" s="233">
        <f t="shared" ref="J124:J136" si="23">I124*D124</f>
        <v>1.2159945999469515E-3</v>
      </c>
      <c r="K124" s="233">
        <f t="shared" ref="K124:K136" si="24">I124*E124</f>
        <v>1.4421892748210607E-2</v>
      </c>
      <c r="L124" s="233">
        <f t="shared" ref="L124:L136" si="25">I124*F124</f>
        <v>1.3326368003397171E-3</v>
      </c>
      <c r="M124" s="233">
        <f t="shared" si="17"/>
        <v>0.15252310956205486</v>
      </c>
    </row>
    <row r="125" spans="1:13" s="234" customFormat="1" ht="16">
      <c r="A125" s="229" t="s">
        <v>303</v>
      </c>
      <c r="B125" s="225">
        <v>38.6</v>
      </c>
      <c r="C125" s="226" t="s">
        <v>196</v>
      </c>
      <c r="D125" s="230">
        <v>4.8632414333635951E-2</v>
      </c>
      <c r="E125" s="311">
        <v>0.10049739542691996</v>
      </c>
      <c r="F125" s="231">
        <v>5.3297395426919955E-2</v>
      </c>
      <c r="G125" s="231">
        <v>0</v>
      </c>
      <c r="H125" s="232" t="s">
        <v>302</v>
      </c>
      <c r="I125" s="233">
        <f t="shared" si="22"/>
        <v>1.1698742233671769E-2</v>
      </c>
      <c r="J125" s="233">
        <f t="shared" si="23"/>
        <v>5.6893807949033126E-4</v>
      </c>
      <c r="K125" s="233">
        <f t="shared" si="24"/>
        <v>1.1756931242549206E-3</v>
      </c>
      <c r="L125" s="233">
        <f t="shared" si="25"/>
        <v>6.2351249082561312E-4</v>
      </c>
      <c r="M125" s="233">
        <f t="shared" si="17"/>
        <v>0</v>
      </c>
    </row>
    <row r="126" spans="1:13" s="234" customFormat="1" ht="16">
      <c r="A126" s="229" t="s">
        <v>304</v>
      </c>
      <c r="B126" s="225">
        <v>234.1</v>
      </c>
      <c r="C126" s="226" t="s">
        <v>224</v>
      </c>
      <c r="D126" s="230">
        <v>6.6251698870904069E-2</v>
      </c>
      <c r="E126" s="311">
        <v>0.1198067796717549</v>
      </c>
      <c r="F126" s="231">
        <v>7.2606779671754898E-2</v>
      </c>
      <c r="G126" s="231">
        <v>0.15</v>
      </c>
      <c r="H126" s="232" t="s">
        <v>302</v>
      </c>
      <c r="I126" s="233">
        <f>B126/$B$137</f>
        <v>7.0950143961206247E-2</v>
      </c>
      <c r="J126" s="233">
        <f>I126*D126</f>
        <v>4.7005675725651291E-3</v>
      </c>
      <c r="K126" s="233">
        <f>I126*E126</f>
        <v>8.5003082652395281E-3</v>
      </c>
      <c r="L126" s="233">
        <f>I126*F126</f>
        <v>5.1514614702705928E-3</v>
      </c>
      <c r="M126" s="233">
        <f>I126*G126</f>
        <v>1.0642521594180937E-2</v>
      </c>
    </row>
    <row r="127" spans="1:13" s="234" customFormat="1" ht="16">
      <c r="A127" s="229" t="s">
        <v>305</v>
      </c>
      <c r="B127" s="225">
        <v>395.1</v>
      </c>
      <c r="C127" s="226" t="s">
        <v>198</v>
      </c>
      <c r="D127" s="230">
        <v>6.2185710131534505E-3</v>
      </c>
      <c r="E127" s="311">
        <v>5.4015076792294683E-2</v>
      </c>
      <c r="F127" s="231">
        <v>6.8150767922946836E-3</v>
      </c>
      <c r="G127" s="231">
        <v>0.23</v>
      </c>
      <c r="H127" s="232" t="s">
        <v>302</v>
      </c>
      <c r="I127" s="233">
        <f t="shared" si="22"/>
        <v>0.11974541597211699</v>
      </c>
      <c r="J127" s="233">
        <f t="shared" si="23"/>
        <v>7.4464537272220894E-4</v>
      </c>
      <c r="K127" s="233">
        <f t="shared" si="24"/>
        <v>6.4680578392591693E-3</v>
      </c>
      <c r="L127" s="233">
        <f t="shared" si="25"/>
        <v>8.1607420537524759E-4</v>
      </c>
      <c r="M127" s="233">
        <f t="shared" si="17"/>
        <v>2.754144567358691E-2</v>
      </c>
    </row>
    <row r="128" spans="1:13" s="234" customFormat="1" ht="16">
      <c r="A128" s="229" t="s">
        <v>306</v>
      </c>
      <c r="B128" s="225">
        <v>43.7</v>
      </c>
      <c r="C128" s="226" t="s">
        <v>230</v>
      </c>
      <c r="D128" s="230">
        <v>3.9782909430302202E-2</v>
      </c>
      <c r="E128" s="311">
        <v>9.0799016914808295E-2</v>
      </c>
      <c r="F128" s="231">
        <v>4.3599016914808296E-2</v>
      </c>
      <c r="G128" s="231">
        <v>0.2</v>
      </c>
      <c r="H128" s="232" t="s">
        <v>302</v>
      </c>
      <c r="I128" s="233">
        <f t="shared" si="22"/>
        <v>1.324443097439006E-2</v>
      </c>
      <c r="J128" s="233">
        <f t="shared" si="23"/>
        <v>5.2690199791004884E-4</v>
      </c>
      <c r="K128" s="233">
        <f t="shared" si="24"/>
        <v>1.2025813120706539E-3</v>
      </c>
      <c r="L128" s="233">
        <f t="shared" si="25"/>
        <v>5.7744417007944313E-4</v>
      </c>
      <c r="M128" s="233">
        <f t="shared" si="17"/>
        <v>2.6488861948780122E-3</v>
      </c>
    </row>
    <row r="129" spans="1:13" s="234" customFormat="1" ht="16">
      <c r="A129" s="229" t="s">
        <v>307</v>
      </c>
      <c r="B129" s="225">
        <v>134.80000000000001</v>
      </c>
      <c r="C129" s="226" t="s">
        <v>198</v>
      </c>
      <c r="D129" s="230">
        <v>6.2185710131534505E-3</v>
      </c>
      <c r="E129" s="311">
        <v>5.4015076792294683E-2</v>
      </c>
      <c r="F129" s="231">
        <v>6.8150767922946836E-3</v>
      </c>
      <c r="G129" s="231">
        <v>0.15</v>
      </c>
      <c r="H129" s="232" t="s">
        <v>302</v>
      </c>
      <c r="I129" s="233">
        <f t="shared" si="22"/>
        <v>4.0854674950750118E-2</v>
      </c>
      <c r="J129" s="233">
        <f t="shared" si="23"/>
        <v>2.5405769740054104E-4</v>
      </c>
      <c r="K129" s="233">
        <f t="shared" si="24"/>
        <v>2.2067684047890057E-3</v>
      </c>
      <c r="L129" s="233">
        <f t="shared" si="25"/>
        <v>2.7842774711360008E-4</v>
      </c>
      <c r="M129" s="233">
        <f t="shared" si="17"/>
        <v>6.1282012426125175E-3</v>
      </c>
    </row>
    <row r="130" spans="1:13" s="234" customFormat="1" ht="16">
      <c r="A130" s="229" t="s">
        <v>308</v>
      </c>
      <c r="B130" s="225">
        <v>53.4</v>
      </c>
      <c r="C130" s="226" t="s">
        <v>272</v>
      </c>
      <c r="D130" s="230">
        <v>0.17499999999999999</v>
      </c>
      <c r="E130" s="311">
        <v>0.23898657542527282</v>
      </c>
      <c r="F130" s="231">
        <v>0.19178657542527283</v>
      </c>
      <c r="G130" s="231">
        <v>0.17</v>
      </c>
      <c r="H130" s="232" t="s">
        <v>302</v>
      </c>
      <c r="I130" s="233">
        <f t="shared" si="22"/>
        <v>1.6184270343991513E-2</v>
      </c>
      <c r="J130" s="233">
        <f t="shared" si="23"/>
        <v>2.8322473101985144E-3</v>
      </c>
      <c r="K130" s="233">
        <f t="shared" si="24"/>
        <v>3.8678233452673337E-3</v>
      </c>
      <c r="L130" s="233">
        <f t="shared" si="25"/>
        <v>3.1039257850309348E-3</v>
      </c>
      <c r="M130" s="233">
        <f t="shared" si="17"/>
        <v>2.7513259584785576E-3</v>
      </c>
    </row>
    <row r="131" spans="1:13" s="234" customFormat="1" ht="16">
      <c r="A131" s="229" t="s">
        <v>309</v>
      </c>
      <c r="B131" s="225">
        <v>77</v>
      </c>
      <c r="C131" s="226" t="s">
        <v>194</v>
      </c>
      <c r="D131" s="230">
        <v>3.1810382490361881E-2</v>
      </c>
      <c r="E131" s="311">
        <v>8.2061738975968967E-2</v>
      </c>
      <c r="F131" s="231">
        <v>3.4861738975968962E-2</v>
      </c>
      <c r="G131" s="231">
        <v>0.15</v>
      </c>
      <c r="H131" s="232" t="s">
        <v>302</v>
      </c>
      <c r="I131" s="233">
        <f t="shared" si="22"/>
        <v>2.3336869222609486E-2</v>
      </c>
      <c r="J131" s="233">
        <f t="shared" si="23"/>
        <v>7.4235473609876189E-4</v>
      </c>
      <c r="K131" s="233">
        <f t="shared" si="24"/>
        <v>1.9150640706621035E-3</v>
      </c>
      <c r="L131" s="233">
        <f t="shared" si="25"/>
        <v>8.1356384335493559E-4</v>
      </c>
      <c r="M131" s="233">
        <f t="shared" si="17"/>
        <v>3.5005303833914227E-3</v>
      </c>
    </row>
    <row r="132" spans="1:13" s="234" customFormat="1" ht="16">
      <c r="A132" s="229" t="s">
        <v>310</v>
      </c>
      <c r="B132" s="225">
        <v>183.5</v>
      </c>
      <c r="C132" s="226" t="s">
        <v>201</v>
      </c>
      <c r="D132" s="230">
        <v>5.3415930497600151E-3</v>
      </c>
      <c r="E132" s="311">
        <v>5.3053976219022358E-2</v>
      </c>
      <c r="F132" s="231">
        <v>5.8539762190223561E-3</v>
      </c>
      <c r="G132" s="231">
        <v>0.1</v>
      </c>
      <c r="H132" s="232" t="s">
        <v>302</v>
      </c>
      <c r="I132" s="233">
        <f t="shared" si="22"/>
        <v>5.5614487043491437E-2</v>
      </c>
      <c r="J132" s="233">
        <f t="shared" si="23"/>
        <v>2.9706995745748229E-4</v>
      </c>
      <c r="K132" s="233">
        <f t="shared" si="24"/>
        <v>2.9505696730385217E-3</v>
      </c>
      <c r="L132" s="233">
        <f t="shared" si="25"/>
        <v>3.2556588458572584E-4</v>
      </c>
      <c r="M132" s="233">
        <f t="shared" si="17"/>
        <v>5.5614487043491442E-3</v>
      </c>
    </row>
    <row r="133" spans="1:13" s="234" customFormat="1" ht="16">
      <c r="A133" s="229" t="s">
        <v>311</v>
      </c>
      <c r="B133" s="225">
        <v>5.2</v>
      </c>
      <c r="C133" s="226" t="s">
        <v>221</v>
      </c>
      <c r="D133" s="230">
        <v>0</v>
      </c>
      <c r="E133" s="311">
        <v>4.7199999999999999E-2</v>
      </c>
      <c r="F133" s="231">
        <v>0</v>
      </c>
      <c r="G133" s="231">
        <v>0</v>
      </c>
      <c r="H133" s="232" t="s">
        <v>302</v>
      </c>
      <c r="I133" s="233">
        <f t="shared" si="22"/>
        <v>1.575996363085316E-3</v>
      </c>
      <c r="J133" s="233">
        <f t="shared" si="23"/>
        <v>0</v>
      </c>
      <c r="K133" s="233">
        <f t="shared" si="24"/>
        <v>7.4387028337626914E-5</v>
      </c>
      <c r="L133" s="233">
        <f t="shared" si="25"/>
        <v>0</v>
      </c>
      <c r="M133" s="233">
        <f t="shared" si="17"/>
        <v>0</v>
      </c>
    </row>
    <row r="134" spans="1:13" s="234" customFormat="1" ht="16">
      <c r="A134" s="229" t="s">
        <v>312</v>
      </c>
      <c r="B134" s="225">
        <v>793</v>
      </c>
      <c r="C134" s="226" t="s">
        <v>198</v>
      </c>
      <c r="D134" s="230">
        <v>6.2185710131534505E-3</v>
      </c>
      <c r="E134" s="311">
        <v>5.4015076792294683E-2</v>
      </c>
      <c r="F134" s="231">
        <v>6.8150767922946836E-3</v>
      </c>
      <c r="G134" s="231">
        <v>0.2</v>
      </c>
      <c r="H134" s="232" t="s">
        <v>302</v>
      </c>
      <c r="I134" s="233">
        <f t="shared" si="22"/>
        <v>0.24033944537051069</v>
      </c>
      <c r="J134" s="233">
        <f t="shared" si="23"/>
        <v>1.494567908298435E-3</v>
      </c>
      <c r="K134" s="233">
        <f t="shared" si="24"/>
        <v>1.2981953597905648E-2</v>
      </c>
      <c r="L134" s="233">
        <f t="shared" si="25"/>
        <v>1.6379317764175433E-3</v>
      </c>
      <c r="M134" s="233">
        <f t="shared" si="17"/>
        <v>4.8067889074102144E-2</v>
      </c>
    </row>
    <row r="135" spans="1:13" s="234" customFormat="1" ht="16">
      <c r="A135" s="229" t="s">
        <v>313</v>
      </c>
      <c r="B135" s="225">
        <v>5</v>
      </c>
      <c r="C135" s="226" t="s">
        <v>205</v>
      </c>
      <c r="D135" s="230">
        <v>1.6822031843274077E-2</v>
      </c>
      <c r="E135" s="311">
        <v>6.5635656450950999E-2</v>
      </c>
      <c r="F135" s="231">
        <v>1.8435656450951004E-2</v>
      </c>
      <c r="G135" s="231">
        <v>0</v>
      </c>
      <c r="H135" s="232" t="s">
        <v>302</v>
      </c>
      <c r="I135" s="233">
        <f t="shared" si="22"/>
        <v>1.5153811183512653E-3</v>
      </c>
      <c r="J135" s="233">
        <f t="shared" si="23"/>
        <v>2.5491789427601268E-5</v>
      </c>
      <c r="K135" s="233">
        <f t="shared" si="24"/>
        <v>9.9463034476361564E-5</v>
      </c>
      <c r="L135" s="233">
        <f t="shared" si="25"/>
        <v>2.7937045690181849E-5</v>
      </c>
      <c r="M135" s="233">
        <f t="shared" si="17"/>
        <v>0</v>
      </c>
    </row>
    <row r="136" spans="1:13" s="234" customFormat="1" ht="16">
      <c r="A136" s="229" t="s">
        <v>314</v>
      </c>
      <c r="B136" s="225">
        <v>421.1</v>
      </c>
      <c r="C136" s="226" t="s">
        <v>208</v>
      </c>
      <c r="D136" s="230">
        <v>4.3848898169671765E-3</v>
      </c>
      <c r="E136" s="311">
        <v>5.2005502866361637E-2</v>
      </c>
      <c r="F136" s="231">
        <v>4.8055028663616358E-3</v>
      </c>
      <c r="G136" s="231">
        <v>0.55000000000000004</v>
      </c>
      <c r="H136" s="232" t="s">
        <v>302</v>
      </c>
      <c r="I136" s="233">
        <f t="shared" si="22"/>
        <v>0.12762539778754359</v>
      </c>
      <c r="J136" s="233">
        <f t="shared" si="23"/>
        <v>5.596233071449851E-4</v>
      </c>
      <c r="K136" s="233">
        <f t="shared" si="24"/>
        <v>6.6372229904606422E-3</v>
      </c>
      <c r="L136" s="233">
        <f t="shared" si="25"/>
        <v>6.1330421488858464E-4</v>
      </c>
      <c r="M136" s="233">
        <f t="shared" si="17"/>
        <v>7.0193968783148986E-2</v>
      </c>
    </row>
    <row r="137" spans="1:13" s="241" customFormat="1" ht="16">
      <c r="A137" s="236" t="s">
        <v>302</v>
      </c>
      <c r="B137" s="238">
        <f>SUM(B124:B136)</f>
        <v>3299.5</v>
      </c>
      <c r="C137" s="238"/>
      <c r="D137" s="239">
        <f>SUM(J124:J136)</f>
        <v>1.396246032866099E-2</v>
      </c>
      <c r="E137" s="312">
        <f>SUM(K124:K136)</f>
        <v>6.2501785433972112E-2</v>
      </c>
      <c r="F137" s="239">
        <f>SUM(L124:L136)</f>
        <v>1.530178543397212E-2</v>
      </c>
      <c r="G137" s="242">
        <f>SUM(M124:M136)</f>
        <v>0.32955932717078351</v>
      </c>
      <c r="H137" s="236"/>
      <c r="I137" s="240">
        <f>SUM(I124:I136)</f>
        <v>1</v>
      </c>
    </row>
    <row r="138" spans="1:13" s="234" customFormat="1" ht="16">
      <c r="A138" s="229" t="s">
        <v>315</v>
      </c>
      <c r="B138" s="225">
        <v>1736.4</v>
      </c>
      <c r="C138" s="226" t="s">
        <v>221</v>
      </c>
      <c r="D138" s="230">
        <v>0</v>
      </c>
      <c r="E138" s="311">
        <v>4.7199999999999999E-2</v>
      </c>
      <c r="F138" s="231">
        <v>0</v>
      </c>
      <c r="G138" s="231">
        <v>0.26500000000000001</v>
      </c>
      <c r="H138" s="232" t="s">
        <v>316</v>
      </c>
      <c r="I138" s="233">
        <f>B138/B140</f>
        <v>7.5133703722934722E-2</v>
      </c>
      <c r="J138" s="233">
        <f>I138*D138</f>
        <v>0</v>
      </c>
      <c r="K138" s="233">
        <f>I138*E138</f>
        <v>3.5463108157225186E-3</v>
      </c>
      <c r="L138" s="233">
        <f>I138*F138</f>
        <v>0</v>
      </c>
      <c r="M138" s="233">
        <f t="shared" si="17"/>
        <v>1.9910431486577701E-2</v>
      </c>
    </row>
    <row r="139" spans="1:13" s="234" customFormat="1" ht="16">
      <c r="A139" s="229" t="s">
        <v>317</v>
      </c>
      <c r="B139" s="225">
        <v>21374.400000000001</v>
      </c>
      <c r="C139" s="226" t="s">
        <v>221</v>
      </c>
      <c r="D139" s="230">
        <v>0</v>
      </c>
      <c r="E139" s="311">
        <v>4.7199999999999999E-2</v>
      </c>
      <c r="F139" s="231">
        <v>0</v>
      </c>
      <c r="G139" s="231">
        <v>0.27</v>
      </c>
      <c r="H139" s="232" t="s">
        <v>316</v>
      </c>
      <c r="I139" s="233">
        <f>B139/B140</f>
        <v>0.92486629627706518</v>
      </c>
      <c r="J139" s="233">
        <f>I139*D139</f>
        <v>0</v>
      </c>
      <c r="K139" s="233">
        <f>I139*E139</f>
        <v>4.3653689184277478E-2</v>
      </c>
      <c r="L139" s="233">
        <f>I139*F139</f>
        <v>0</v>
      </c>
      <c r="M139" s="233">
        <f t="shared" si="17"/>
        <v>0.24971389999480761</v>
      </c>
    </row>
    <row r="140" spans="1:13" s="241" customFormat="1" ht="16">
      <c r="A140" s="236" t="s">
        <v>316</v>
      </c>
      <c r="B140" s="238">
        <f>SUM(B138:B139)</f>
        <v>23110.800000000003</v>
      </c>
      <c r="C140" s="238"/>
      <c r="D140" s="239">
        <f>SUM(J138:J139)</f>
        <v>0</v>
      </c>
      <c r="E140" s="312">
        <f>SUM(K138:K139)</f>
        <v>4.7199999999999999E-2</v>
      </c>
      <c r="F140" s="239">
        <f>SUM(L138:L139)</f>
        <v>0</v>
      </c>
      <c r="G140" s="242">
        <f>SUM(M138:M139)</f>
        <v>0.26962433148138532</v>
      </c>
      <c r="H140" s="236"/>
    </row>
    <row r="141" spans="1:13" s="234" customFormat="1" ht="16">
      <c r="A141" s="229" t="s">
        <v>318</v>
      </c>
      <c r="B141" s="225">
        <v>3.2</v>
      </c>
      <c r="C141" s="226" t="s">
        <v>224</v>
      </c>
      <c r="D141" s="230">
        <v>6.6251698870904069E-2</v>
      </c>
      <c r="E141" s="311">
        <v>0.1198067796717549</v>
      </c>
      <c r="F141" s="231">
        <v>7.2606779671754898E-2</v>
      </c>
      <c r="G141" s="231">
        <v>0.1</v>
      </c>
      <c r="H141" s="232" t="s">
        <v>319</v>
      </c>
      <c r="I141" s="233">
        <f>B141/$B$167</f>
        <v>1.7141540917393842E-4</v>
      </c>
      <c r="J141" s="233">
        <f t="shared" ref="J141:J166" si="26">I141*D141</f>
        <v>1.1356562070424576E-5</v>
      </c>
      <c r="K141" s="233">
        <f t="shared" ref="K141:K166" si="27">I141*E141</f>
        <v>2.0536728159245754E-5</v>
      </c>
      <c r="L141" s="233">
        <f t="shared" ref="L141:L166" si="28">I141*F141</f>
        <v>1.2445920846235861E-5</v>
      </c>
      <c r="M141" s="233">
        <f t="shared" si="17"/>
        <v>1.7141540917393844E-5</v>
      </c>
    </row>
    <row r="142" spans="1:13" s="234" customFormat="1" ht="16">
      <c r="A142" s="229" t="s">
        <v>320</v>
      </c>
      <c r="B142" s="225">
        <v>446.3</v>
      </c>
      <c r="C142" s="226" t="s">
        <v>321</v>
      </c>
      <c r="D142" s="230">
        <v>3.5079118535737406E-3</v>
      </c>
      <c r="E142" s="311">
        <v>5.1044402293089305E-2</v>
      </c>
      <c r="F142" s="231">
        <v>3.8444022930893078E-3</v>
      </c>
      <c r="G142" s="231">
        <v>0.25</v>
      </c>
      <c r="H142" s="232" t="s">
        <v>319</v>
      </c>
      <c r="I142" s="233">
        <f t="shared" ref="I142:I166" si="29">B142/$B$167</f>
        <v>2.3907092848227722E-2</v>
      </c>
      <c r="J142" s="233">
        <f t="shared" si="26"/>
        <v>8.3863974386786026E-5</v>
      </c>
      <c r="K142" s="233">
        <f t="shared" si="27"/>
        <v>1.2203232650031741E-3</v>
      </c>
      <c r="L142" s="233">
        <f t="shared" si="28"/>
        <v>9.1908482566825653E-5</v>
      </c>
      <c r="M142" s="233">
        <f t="shared" si="17"/>
        <v>5.9767732120569305E-3</v>
      </c>
    </row>
    <row r="143" spans="1:13" s="234" customFormat="1" ht="16">
      <c r="A143" s="229" t="s">
        <v>322</v>
      </c>
      <c r="B143" s="225">
        <v>529.6</v>
      </c>
      <c r="C143" s="226" t="s">
        <v>201</v>
      </c>
      <c r="D143" s="230">
        <v>5.3415930497600151E-3</v>
      </c>
      <c r="E143" s="311">
        <v>5.3053976219022358E-2</v>
      </c>
      <c r="F143" s="231">
        <v>5.8539762190223561E-3</v>
      </c>
      <c r="G143" s="231">
        <v>0.28999999999999998</v>
      </c>
      <c r="H143" s="232" t="s">
        <v>319</v>
      </c>
      <c r="I143" s="233">
        <f t="shared" si="29"/>
        <v>2.8369250218286807E-2</v>
      </c>
      <c r="J143" s="233">
        <f t="shared" si="26"/>
        <v>1.5153698979290361E-4</v>
      </c>
      <c r="K143" s="233">
        <f t="shared" si="27"/>
        <v>1.5051015264324831E-3</v>
      </c>
      <c r="L143" s="233">
        <f t="shared" si="28"/>
        <v>1.6607291612934574E-4</v>
      </c>
      <c r="M143" s="233">
        <f t="shared" si="17"/>
        <v>8.2270825633031733E-3</v>
      </c>
    </row>
    <row r="144" spans="1:13" s="234" customFormat="1" ht="16">
      <c r="A144" s="229" t="s">
        <v>323</v>
      </c>
      <c r="B144" s="225">
        <v>24.6</v>
      </c>
      <c r="C144" s="226" t="s">
        <v>235</v>
      </c>
      <c r="D144" s="230">
        <v>2.6548514710001261E-2</v>
      </c>
      <c r="E144" s="311">
        <v>7.629513553633499E-2</v>
      </c>
      <c r="F144" s="231">
        <v>2.9095135536334988E-2</v>
      </c>
      <c r="G144" s="231">
        <v>0.125</v>
      </c>
      <c r="H144" s="232" t="s">
        <v>319</v>
      </c>
      <c r="I144" s="233">
        <f t="shared" si="29"/>
        <v>1.3177559580246517E-3</v>
      </c>
      <c r="J144" s="233">
        <f t="shared" si="26"/>
        <v>3.4984463435809269E-5</v>
      </c>
      <c r="K144" s="233">
        <f t="shared" si="27"/>
        <v>1.0053836942130376E-4</v>
      </c>
      <c r="L144" s="233">
        <f t="shared" si="28"/>
        <v>3.8340288202540197E-5</v>
      </c>
      <c r="M144" s="233">
        <f t="shared" si="17"/>
        <v>1.6471949475308146E-4</v>
      </c>
    </row>
    <row r="145" spans="1:13" s="234" customFormat="1" ht="16">
      <c r="A145" s="229" t="s">
        <v>324</v>
      </c>
      <c r="B145" s="225">
        <v>348.1</v>
      </c>
      <c r="C145" s="226" t="s">
        <v>221</v>
      </c>
      <c r="D145" s="230">
        <v>0</v>
      </c>
      <c r="E145" s="311">
        <v>4.7199999999999999E-2</v>
      </c>
      <c r="F145" s="231">
        <v>0</v>
      </c>
      <c r="G145" s="231">
        <v>0.22</v>
      </c>
      <c r="H145" s="232" t="s">
        <v>319</v>
      </c>
      <c r="I145" s="233">
        <f t="shared" si="29"/>
        <v>1.8646782479202487E-2</v>
      </c>
      <c r="J145" s="233">
        <f t="shared" si="26"/>
        <v>0</v>
      </c>
      <c r="K145" s="233">
        <f t="shared" si="27"/>
        <v>8.8012813301835738E-4</v>
      </c>
      <c r="L145" s="233">
        <f t="shared" si="28"/>
        <v>0</v>
      </c>
      <c r="M145" s="233">
        <f t="shared" ref="M145:M166" si="30">I145*G145</f>
        <v>4.102292145424547E-3</v>
      </c>
    </row>
    <row r="146" spans="1:13" s="234" customFormat="1" ht="16">
      <c r="A146" s="229" t="s">
        <v>325</v>
      </c>
      <c r="B146" s="225">
        <v>268.8</v>
      </c>
      <c r="C146" s="226" t="s">
        <v>321</v>
      </c>
      <c r="D146" s="230">
        <v>3.5079118535737406E-3</v>
      </c>
      <c r="E146" s="311">
        <v>5.1044402293089305E-2</v>
      </c>
      <c r="F146" s="231">
        <v>3.8444022930893078E-3</v>
      </c>
      <c r="G146" s="231">
        <v>0.2</v>
      </c>
      <c r="H146" s="232" t="s">
        <v>319</v>
      </c>
      <c r="I146" s="233">
        <f t="shared" si="29"/>
        <v>1.4398894370610827E-2</v>
      </c>
      <c r="J146" s="233">
        <f t="shared" si="26"/>
        <v>5.0510052241021929E-5</v>
      </c>
      <c r="K146" s="233">
        <f t="shared" si="27"/>
        <v>7.3498295682915802E-4</v>
      </c>
      <c r="L146" s="233">
        <f t="shared" si="28"/>
        <v>5.5355142536326988E-5</v>
      </c>
      <c r="M146" s="233">
        <f t="shared" si="30"/>
        <v>2.8797788741221656E-3</v>
      </c>
    </row>
    <row r="147" spans="1:13" s="234" customFormat="1" ht="16">
      <c r="A147" s="229" t="s">
        <v>326</v>
      </c>
      <c r="B147" s="225">
        <v>2715.5</v>
      </c>
      <c r="C147" s="226" t="s">
        <v>208</v>
      </c>
      <c r="D147" s="230">
        <v>4.3848898169671765E-3</v>
      </c>
      <c r="E147" s="311">
        <v>5.2005502866361637E-2</v>
      </c>
      <c r="F147" s="231">
        <v>4.8055028663616358E-3</v>
      </c>
      <c r="G147" s="231">
        <v>0.28000000000000003</v>
      </c>
      <c r="H147" s="232" t="s">
        <v>319</v>
      </c>
      <c r="I147" s="233">
        <f t="shared" si="29"/>
        <v>0.14546204487869679</v>
      </c>
      <c r="J147" s="233">
        <f t="shared" si="26"/>
        <v>6.3783503934381998E-4</v>
      </c>
      <c r="K147" s="233">
        <f t="shared" si="27"/>
        <v>7.5648267918858913E-3</v>
      </c>
      <c r="L147" s="233">
        <f t="shared" si="28"/>
        <v>6.9901827361140234E-4</v>
      </c>
      <c r="M147" s="233">
        <f t="shared" si="30"/>
        <v>4.0729372566035107E-2</v>
      </c>
    </row>
    <row r="148" spans="1:13" s="234" customFormat="1" ht="16">
      <c r="A148" s="229" t="s">
        <v>327</v>
      </c>
      <c r="B148" s="225">
        <v>3845.6</v>
      </c>
      <c r="C148" s="226" t="s">
        <v>221</v>
      </c>
      <c r="D148" s="230">
        <v>0</v>
      </c>
      <c r="E148" s="311">
        <v>4.7199999999999999E-2</v>
      </c>
      <c r="F148" s="231">
        <v>0</v>
      </c>
      <c r="G148" s="231">
        <v>0.3</v>
      </c>
      <c r="H148" s="232" t="s">
        <v>319</v>
      </c>
      <c r="I148" s="233">
        <f t="shared" si="29"/>
        <v>0.20599846797478047</v>
      </c>
      <c r="J148" s="233">
        <f t="shared" si="26"/>
        <v>0</v>
      </c>
      <c r="K148" s="233">
        <f t="shared" si="27"/>
        <v>9.7231276884096381E-3</v>
      </c>
      <c r="L148" s="233">
        <f t="shared" si="28"/>
        <v>0</v>
      </c>
      <c r="M148" s="233">
        <f t="shared" si="30"/>
        <v>6.1799540392434141E-2</v>
      </c>
    </row>
    <row r="149" spans="1:13" s="234" customFormat="1" ht="16">
      <c r="A149" s="229" t="s">
        <v>328</v>
      </c>
      <c r="B149" s="225">
        <v>209.9</v>
      </c>
      <c r="C149" s="226" t="s">
        <v>194</v>
      </c>
      <c r="D149" s="230">
        <v>3.1810382490361881E-2</v>
      </c>
      <c r="E149" s="311">
        <v>8.2061738975968967E-2</v>
      </c>
      <c r="F149" s="231">
        <v>3.4861738975968962E-2</v>
      </c>
      <c r="G149" s="231">
        <v>0.24</v>
      </c>
      <c r="H149" s="232" t="s">
        <v>319</v>
      </c>
      <c r="I149" s="233">
        <f t="shared" si="29"/>
        <v>1.1243779495503023E-2</v>
      </c>
      <c r="J149" s="233">
        <f t="shared" si="26"/>
        <v>3.576689263892393E-4</v>
      </c>
      <c r="K149" s="233">
        <f t="shared" si="27"/>
        <v>9.2268409806332114E-4</v>
      </c>
      <c r="L149" s="233">
        <f t="shared" si="28"/>
        <v>3.9197770587557837E-4</v>
      </c>
      <c r="M149" s="233">
        <f t="shared" si="30"/>
        <v>2.6985070789207256E-3</v>
      </c>
    </row>
    <row r="150" spans="1:13" s="234" customFormat="1" ht="16">
      <c r="A150" s="229" t="s">
        <v>329</v>
      </c>
      <c r="B150" s="225">
        <v>2.5</v>
      </c>
      <c r="C150" s="226" t="s">
        <v>221</v>
      </c>
      <c r="D150" s="230">
        <v>0</v>
      </c>
      <c r="E150" s="311">
        <v>4.7199999999999999E-2</v>
      </c>
      <c r="F150" s="231">
        <v>0</v>
      </c>
      <c r="G150" s="231">
        <v>0</v>
      </c>
      <c r="H150" s="232" t="s">
        <v>319</v>
      </c>
      <c r="I150" s="233">
        <f t="shared" si="29"/>
        <v>1.3391828841713939E-4</v>
      </c>
      <c r="J150" s="233">
        <f t="shared" si="26"/>
        <v>0</v>
      </c>
      <c r="K150" s="233">
        <f t="shared" si="27"/>
        <v>6.3209432132889787E-6</v>
      </c>
      <c r="L150" s="233">
        <f t="shared" si="28"/>
        <v>0</v>
      </c>
      <c r="M150" s="233">
        <f t="shared" si="30"/>
        <v>0</v>
      </c>
    </row>
    <row r="151" spans="1:13" s="234" customFormat="1" ht="16">
      <c r="A151" s="229" t="s">
        <v>330</v>
      </c>
      <c r="B151" s="225">
        <v>24.2</v>
      </c>
      <c r="C151" s="226" t="s">
        <v>238</v>
      </c>
      <c r="D151" s="230">
        <v>7.4941753235439005E-3</v>
      </c>
      <c r="E151" s="311">
        <v>5.5413041262508976E-2</v>
      </c>
      <c r="F151" s="231">
        <v>8.2130412625089771E-3</v>
      </c>
      <c r="G151" s="231">
        <v>0.2</v>
      </c>
      <c r="H151" s="232" t="s">
        <v>319</v>
      </c>
      <c r="I151" s="233">
        <f t="shared" si="29"/>
        <v>1.2963290318779091E-3</v>
      </c>
      <c r="J151" s="233">
        <f t="shared" si="26"/>
        <v>9.7149170418929813E-6</v>
      </c>
      <c r="K151" s="233">
        <f t="shared" si="27"/>
        <v>7.1833534133238888E-5</v>
      </c>
      <c r="L151" s="233">
        <f t="shared" si="28"/>
        <v>1.0646803828601582E-5</v>
      </c>
      <c r="M151" s="233">
        <f t="shared" si="30"/>
        <v>2.5926580637558182E-4</v>
      </c>
    </row>
    <row r="152" spans="1:13" s="234" customFormat="1" ht="16">
      <c r="A152" s="229" t="s">
        <v>331</v>
      </c>
      <c r="B152" s="225">
        <v>388.7</v>
      </c>
      <c r="C152" s="226" t="s">
        <v>238</v>
      </c>
      <c r="D152" s="230">
        <v>7.4941753235439005E-3</v>
      </c>
      <c r="E152" s="311">
        <v>5.5413041262508976E-2</v>
      </c>
      <c r="F152" s="231">
        <v>8.2130412625089771E-3</v>
      </c>
      <c r="G152" s="231">
        <v>0.125</v>
      </c>
      <c r="H152" s="232" t="s">
        <v>319</v>
      </c>
      <c r="I152" s="233">
        <f t="shared" si="29"/>
        <v>2.0821615483096832E-2</v>
      </c>
      <c r="J152" s="233">
        <f t="shared" si="26"/>
        <v>1.5604083694974389E-4</v>
      </c>
      <c r="K152" s="233">
        <f t="shared" si="27"/>
        <v>1.1537890379169405E-3</v>
      </c>
      <c r="L152" s="233">
        <f t="shared" si="28"/>
        <v>1.7100878711477006E-4</v>
      </c>
      <c r="M152" s="233">
        <f t="shared" si="30"/>
        <v>2.6027019353871039E-3</v>
      </c>
    </row>
    <row r="153" spans="1:13" s="234" customFormat="1" ht="16">
      <c r="A153" s="229" t="s">
        <v>332</v>
      </c>
      <c r="B153" s="225">
        <v>6.8</v>
      </c>
      <c r="C153" s="226" t="s">
        <v>201</v>
      </c>
      <c r="D153" s="230">
        <v>5.3415930497600151E-3</v>
      </c>
      <c r="E153" s="311">
        <v>5.3053976219022358E-2</v>
      </c>
      <c r="F153" s="231">
        <v>5.8539762190223561E-3</v>
      </c>
      <c r="G153" s="231">
        <v>0</v>
      </c>
      <c r="H153" s="232" t="s">
        <v>319</v>
      </c>
      <c r="I153" s="233">
        <f t="shared" si="29"/>
        <v>3.642577444946191E-4</v>
      </c>
      <c r="J153" s="233">
        <f t="shared" si="26"/>
        <v>1.9457166363137169E-6</v>
      </c>
      <c r="K153" s="233">
        <f t="shared" si="27"/>
        <v>1.9325321714012244E-5</v>
      </c>
      <c r="L153" s="233">
        <f t="shared" si="28"/>
        <v>2.1323561738662219E-6</v>
      </c>
      <c r="M153" s="233">
        <f t="shared" si="30"/>
        <v>0</v>
      </c>
    </row>
    <row r="154" spans="1:13" s="234" customFormat="1" ht="16">
      <c r="A154" s="229" t="s">
        <v>333</v>
      </c>
      <c r="B154" s="225">
        <v>2001.2</v>
      </c>
      <c r="C154" s="226" t="s">
        <v>203</v>
      </c>
      <c r="D154" s="230">
        <v>1.9452965733454383E-2</v>
      </c>
      <c r="E154" s="311">
        <v>6.8518958170767988E-2</v>
      </c>
      <c r="F154" s="231">
        <v>2.1318958170767986E-2</v>
      </c>
      <c r="G154" s="231">
        <v>0.24</v>
      </c>
      <c r="H154" s="232" t="s">
        <v>319</v>
      </c>
      <c r="I154" s="233">
        <f t="shared" si="29"/>
        <v>0.10719891151215173</v>
      </c>
      <c r="J154" s="233">
        <f t="shared" si="26"/>
        <v>2.0853367523094961E-3</v>
      </c>
      <c r="K154" s="233">
        <f t="shared" si="27"/>
        <v>7.3451577338529833E-3</v>
      </c>
      <c r="L154" s="233">
        <f t="shared" si="28"/>
        <v>2.2853691104794214E-3</v>
      </c>
      <c r="M154" s="233">
        <f t="shared" si="30"/>
        <v>2.5727738762916414E-2</v>
      </c>
    </row>
    <row r="155" spans="1:13" s="234" customFormat="1" ht="16">
      <c r="A155" s="229" t="s">
        <v>334</v>
      </c>
      <c r="B155" s="225">
        <v>1</v>
      </c>
      <c r="C155" s="226" t="s">
        <v>221</v>
      </c>
      <c r="D155" s="230">
        <v>0</v>
      </c>
      <c r="E155" s="311">
        <v>4.7199999999999999E-2</v>
      </c>
      <c r="F155" s="231">
        <v>0</v>
      </c>
      <c r="G155" s="231">
        <v>0</v>
      </c>
      <c r="H155" s="232" t="s">
        <v>319</v>
      </c>
      <c r="I155" s="233">
        <f t="shared" si="29"/>
        <v>5.3567315366855755E-5</v>
      </c>
      <c r="J155" s="233">
        <f t="shared" si="26"/>
        <v>0</v>
      </c>
      <c r="K155" s="233">
        <f t="shared" si="27"/>
        <v>2.5283772853155916E-6</v>
      </c>
      <c r="L155" s="233">
        <f t="shared" si="28"/>
        <v>0</v>
      </c>
      <c r="M155" s="233">
        <f t="shared" si="30"/>
        <v>0</v>
      </c>
    </row>
    <row r="156" spans="1:13" s="234" customFormat="1" ht="16">
      <c r="A156" s="229" t="s">
        <v>335</v>
      </c>
      <c r="B156" s="225">
        <v>6.6</v>
      </c>
      <c r="C156" s="226" t="s">
        <v>221</v>
      </c>
      <c r="D156" s="230">
        <v>0</v>
      </c>
      <c r="E156" s="311">
        <v>4.7199999999999999E-2</v>
      </c>
      <c r="F156" s="231">
        <v>0</v>
      </c>
      <c r="G156" s="231">
        <v>0.125</v>
      </c>
      <c r="H156" s="232" t="s">
        <v>319</v>
      </c>
      <c r="I156" s="233">
        <f t="shared" si="29"/>
        <v>3.5354428142124797E-4</v>
      </c>
      <c r="J156" s="233">
        <f t="shared" si="26"/>
        <v>0</v>
      </c>
      <c r="K156" s="233">
        <f t="shared" si="27"/>
        <v>1.6687290083082905E-5</v>
      </c>
      <c r="L156" s="233">
        <f t="shared" si="28"/>
        <v>0</v>
      </c>
      <c r="M156" s="233">
        <f t="shared" si="30"/>
        <v>4.4193035177655997E-5</v>
      </c>
    </row>
    <row r="157" spans="1:13" s="234" customFormat="1" ht="16">
      <c r="A157" s="229" t="s">
        <v>336</v>
      </c>
      <c r="B157" s="225">
        <v>71.099999999999994</v>
      </c>
      <c r="C157" s="226" t="s">
        <v>221</v>
      </c>
      <c r="D157" s="230">
        <v>0</v>
      </c>
      <c r="E157" s="311">
        <v>4.7199999999999999E-2</v>
      </c>
      <c r="F157" s="231">
        <v>0</v>
      </c>
      <c r="G157" s="231">
        <v>0.24940000000000001</v>
      </c>
      <c r="H157" s="232" t="s">
        <v>319</v>
      </c>
      <c r="I157" s="233">
        <f t="shared" si="29"/>
        <v>3.8086361225834436E-3</v>
      </c>
      <c r="J157" s="233">
        <f t="shared" si="26"/>
        <v>0</v>
      </c>
      <c r="K157" s="233">
        <f t="shared" si="27"/>
        <v>1.7976762498593855E-4</v>
      </c>
      <c r="L157" s="233">
        <f t="shared" si="28"/>
        <v>0</v>
      </c>
      <c r="M157" s="233">
        <f t="shared" si="30"/>
        <v>9.4987384897231091E-4</v>
      </c>
    </row>
    <row r="158" spans="1:13" s="234" customFormat="1" ht="16">
      <c r="A158" s="229" t="s">
        <v>337</v>
      </c>
      <c r="B158" s="225">
        <v>14.8</v>
      </c>
      <c r="C158" s="226" t="s">
        <v>238</v>
      </c>
      <c r="D158" s="230">
        <v>7.4941753235439005E-3</v>
      </c>
      <c r="E158" s="311">
        <v>5.5413041262508976E-2</v>
      </c>
      <c r="F158" s="231">
        <v>8.2130412625089771E-3</v>
      </c>
      <c r="G158" s="231">
        <v>0.35</v>
      </c>
      <c r="H158" s="232" t="s">
        <v>319</v>
      </c>
      <c r="I158" s="233">
        <f t="shared" si="29"/>
        <v>7.927962674294652E-4</v>
      </c>
      <c r="J158" s="233">
        <f t="shared" si="26"/>
        <v>5.941354223967609E-6</v>
      </c>
      <c r="K158" s="233">
        <f t="shared" si="27"/>
        <v>4.3931252279832058E-5</v>
      </c>
      <c r="L158" s="233">
        <f t="shared" si="28"/>
        <v>6.5112684571612997E-6</v>
      </c>
      <c r="M158" s="233">
        <f t="shared" si="30"/>
        <v>2.7747869360031282E-4</v>
      </c>
    </row>
    <row r="159" spans="1:13" s="234" customFormat="1" ht="16">
      <c r="A159" s="229" t="s">
        <v>338</v>
      </c>
      <c r="B159" s="225">
        <v>909.1</v>
      </c>
      <c r="C159" s="226" t="s">
        <v>221</v>
      </c>
      <c r="D159" s="230">
        <v>0</v>
      </c>
      <c r="E159" s="311">
        <v>4.7199999999999999E-2</v>
      </c>
      <c r="F159" s="231">
        <v>0</v>
      </c>
      <c r="G159" s="231">
        <v>0.25</v>
      </c>
      <c r="H159" s="232" t="s">
        <v>319</v>
      </c>
      <c r="I159" s="233">
        <f t="shared" si="29"/>
        <v>4.869804640000857E-2</v>
      </c>
      <c r="J159" s="233">
        <f t="shared" si="26"/>
        <v>0</v>
      </c>
      <c r="K159" s="233">
        <f t="shared" si="27"/>
        <v>2.2985477900804045E-3</v>
      </c>
      <c r="L159" s="233">
        <f t="shared" si="28"/>
        <v>0</v>
      </c>
      <c r="M159" s="233">
        <f t="shared" si="30"/>
        <v>1.2174511600002142E-2</v>
      </c>
    </row>
    <row r="160" spans="1:13" s="234" customFormat="1" ht="16">
      <c r="A160" s="229" t="s">
        <v>339</v>
      </c>
      <c r="B160" s="225">
        <v>403.3</v>
      </c>
      <c r="C160" s="226" t="s">
        <v>221</v>
      </c>
      <c r="D160" s="230">
        <v>0</v>
      </c>
      <c r="E160" s="311">
        <v>4.7199999999999999E-2</v>
      </c>
      <c r="F160" s="231">
        <v>0</v>
      </c>
      <c r="G160" s="231">
        <v>0.22</v>
      </c>
      <c r="H160" s="232" t="s">
        <v>319</v>
      </c>
      <c r="I160" s="233">
        <f t="shared" si="29"/>
        <v>2.1603698287452927E-2</v>
      </c>
      <c r="J160" s="233">
        <f t="shared" si="26"/>
        <v>0</v>
      </c>
      <c r="K160" s="233">
        <f t="shared" si="27"/>
        <v>1.0196945591677781E-3</v>
      </c>
      <c r="L160" s="233">
        <f t="shared" si="28"/>
        <v>0</v>
      </c>
      <c r="M160" s="233">
        <f t="shared" si="30"/>
        <v>4.7528136232396438E-3</v>
      </c>
    </row>
    <row r="161" spans="1:13" s="234" customFormat="1" ht="16">
      <c r="A161" s="229" t="s">
        <v>340</v>
      </c>
      <c r="B161" s="225">
        <v>237.7</v>
      </c>
      <c r="C161" s="226" t="s">
        <v>203</v>
      </c>
      <c r="D161" s="230">
        <v>1.9452965733454383E-2</v>
      </c>
      <c r="E161" s="311">
        <v>6.8518958170767988E-2</v>
      </c>
      <c r="F161" s="231">
        <v>2.1318958170767986E-2</v>
      </c>
      <c r="G161" s="231">
        <v>0.21</v>
      </c>
      <c r="H161" s="232" t="s">
        <v>319</v>
      </c>
      <c r="I161" s="233">
        <f t="shared" si="29"/>
        <v>1.2732950862701611E-2</v>
      </c>
      <c r="J161" s="233">
        <f t="shared" si="26"/>
        <v>2.4769365681789288E-4</v>
      </c>
      <c r="K161" s="233">
        <f t="shared" si="27"/>
        <v>8.7244852755189589E-4</v>
      </c>
      <c r="L161" s="233">
        <f t="shared" si="28"/>
        <v>2.7145324683237979E-4</v>
      </c>
      <c r="M161" s="233">
        <f t="shared" si="30"/>
        <v>2.6739196811673381E-3</v>
      </c>
    </row>
    <row r="162" spans="1:13" s="234" customFormat="1" ht="16">
      <c r="A162" s="229" t="s">
        <v>341</v>
      </c>
      <c r="B162" s="225">
        <v>1394.1</v>
      </c>
      <c r="C162" s="226" t="s">
        <v>191</v>
      </c>
      <c r="D162" s="230">
        <v>1.4111372683694367E-2</v>
      </c>
      <c r="E162" s="311">
        <v>6.2664981951745621E-2</v>
      </c>
      <c r="F162" s="231">
        <v>1.5464981951745628E-2</v>
      </c>
      <c r="G162" s="231">
        <v>0.25</v>
      </c>
      <c r="H162" s="232" t="s">
        <v>319</v>
      </c>
      <c r="I162" s="233">
        <f t="shared" si="29"/>
        <v>7.4678194352933602E-2</v>
      </c>
      <c r="J162" s="233">
        <f t="shared" si="26"/>
        <v>1.0538118318596061E-3</v>
      </c>
      <c r="K162" s="233">
        <f t="shared" si="27"/>
        <v>4.679707701315536E-3</v>
      </c>
      <c r="L162" s="233">
        <f t="shared" si="28"/>
        <v>1.1548969278570703E-3</v>
      </c>
      <c r="M162" s="233">
        <f t="shared" si="30"/>
        <v>1.8669548588233401E-2</v>
      </c>
    </row>
    <row r="163" spans="1:13" s="234" customFormat="1" ht="16">
      <c r="A163" s="229" t="s">
        <v>342</v>
      </c>
      <c r="B163" s="225">
        <v>530.79999999999995</v>
      </c>
      <c r="C163" s="226" t="s">
        <v>221</v>
      </c>
      <c r="D163" s="230">
        <v>0</v>
      </c>
      <c r="E163" s="311">
        <v>4.7199999999999999E-2</v>
      </c>
      <c r="F163" s="231">
        <v>0</v>
      </c>
      <c r="G163" s="231">
        <v>0.214</v>
      </c>
      <c r="H163" s="232" t="s">
        <v>319</v>
      </c>
      <c r="I163" s="233">
        <f t="shared" si="29"/>
        <v>2.8433530996727033E-2</v>
      </c>
      <c r="J163" s="233">
        <f t="shared" si="26"/>
        <v>0</v>
      </c>
      <c r="K163" s="233">
        <f t="shared" si="27"/>
        <v>1.3420626630455158E-3</v>
      </c>
      <c r="L163" s="233">
        <f t="shared" si="28"/>
        <v>0</v>
      </c>
      <c r="M163" s="233">
        <f t="shared" si="30"/>
        <v>6.0847756332995852E-3</v>
      </c>
    </row>
    <row r="164" spans="1:13" s="234" customFormat="1" ht="16">
      <c r="A164" s="229" t="s">
        <v>343</v>
      </c>
      <c r="B164" s="225">
        <v>703.1</v>
      </c>
      <c r="C164" s="226" t="s">
        <v>221</v>
      </c>
      <c r="D164" s="230">
        <v>0</v>
      </c>
      <c r="E164" s="311">
        <v>4.7199999999999999E-2</v>
      </c>
      <c r="F164" s="231">
        <v>0</v>
      </c>
      <c r="G164" s="231">
        <v>0.1484</v>
      </c>
      <c r="H164" s="232" t="s">
        <v>319</v>
      </c>
      <c r="I164" s="233">
        <f t="shared" si="29"/>
        <v>3.7663179434436284E-2</v>
      </c>
      <c r="J164" s="233">
        <f t="shared" si="26"/>
        <v>0</v>
      </c>
      <c r="K164" s="233">
        <f t="shared" si="27"/>
        <v>1.7777020693053925E-3</v>
      </c>
      <c r="L164" s="233">
        <f t="shared" si="28"/>
        <v>0</v>
      </c>
      <c r="M164" s="233">
        <f t="shared" si="30"/>
        <v>5.5892158280703447E-3</v>
      </c>
    </row>
    <row r="165" spans="1:13" s="234" customFormat="1" ht="16">
      <c r="A165" s="229" t="s">
        <v>344</v>
      </c>
      <c r="B165" s="225">
        <v>754.4</v>
      </c>
      <c r="C165" s="226" t="s">
        <v>196</v>
      </c>
      <c r="D165" s="230">
        <v>4.8632414333635951E-2</v>
      </c>
      <c r="E165" s="311">
        <v>0.10049739542691996</v>
      </c>
      <c r="F165" s="231">
        <v>5.3297395426919955E-2</v>
      </c>
      <c r="G165" s="231">
        <v>0.22</v>
      </c>
      <c r="H165" s="232" t="s">
        <v>319</v>
      </c>
      <c r="I165" s="233">
        <f t="shared" si="29"/>
        <v>4.0411182712755976E-2</v>
      </c>
      <c r="J165" s="233">
        <f t="shared" si="26"/>
        <v>1.9652933813990151E-3</v>
      </c>
      <c r="K165" s="233">
        <f t="shared" si="27"/>
        <v>4.0612186087533491E-3</v>
      </c>
      <c r="L165" s="233">
        <f t="shared" si="28"/>
        <v>2.1538107847112672E-3</v>
      </c>
      <c r="M165" s="233">
        <f t="shared" si="30"/>
        <v>8.8904601968063154E-3</v>
      </c>
    </row>
    <row r="166" spans="1:13" s="234" customFormat="1" ht="16">
      <c r="A166" s="229" t="s">
        <v>345</v>
      </c>
      <c r="B166" s="225">
        <v>2827.1</v>
      </c>
      <c r="C166" s="226" t="s">
        <v>201</v>
      </c>
      <c r="D166" s="230">
        <v>5.3415930497600151E-3</v>
      </c>
      <c r="E166" s="311">
        <v>5.3053976219022358E-2</v>
      </c>
      <c r="F166" s="231">
        <v>5.8539762190223561E-3</v>
      </c>
      <c r="G166" s="231">
        <v>0.19</v>
      </c>
      <c r="H166" s="232" t="s">
        <v>319</v>
      </c>
      <c r="I166" s="233">
        <f t="shared" si="29"/>
        <v>0.15144015727363788</v>
      </c>
      <c r="J166" s="233">
        <f t="shared" si="26"/>
        <v>8.0893169154742765E-4</v>
      </c>
      <c r="K166" s="233">
        <f t="shared" si="27"/>
        <v>8.0345025026005903E-3</v>
      </c>
      <c r="L166" s="233">
        <f t="shared" si="28"/>
        <v>8.8652707928488163E-4</v>
      </c>
      <c r="M166" s="233">
        <f t="shared" si="30"/>
        <v>2.8773629881991197E-2</v>
      </c>
    </row>
    <row r="167" spans="1:13" s="241" customFormat="1" ht="16">
      <c r="A167" s="236" t="s">
        <v>319</v>
      </c>
      <c r="B167" s="238">
        <f>SUM(B141:B166)</f>
        <v>18668.100000000002</v>
      </c>
      <c r="C167" s="238"/>
      <c r="D167" s="243">
        <f>SUM(J141:J166)</f>
        <v>7.6624661464453608E-3</v>
      </c>
      <c r="E167" s="313">
        <f>SUM(K141:K166)</f>
        <v>5.5597475094507666E-2</v>
      </c>
      <c r="F167" s="243">
        <f>SUM(L141:L166)</f>
        <v>8.3974750945076757E-3</v>
      </c>
      <c r="G167" s="242">
        <f>SUM(M141:M166)</f>
        <v>0.24406533498320665</v>
      </c>
      <c r="H167" s="236"/>
      <c r="I167" s="240">
        <f>SUM(I141:I166)</f>
        <v>1</v>
      </c>
    </row>
    <row r="170" spans="1:13">
      <c r="A170" s="244" t="s">
        <v>184</v>
      </c>
      <c r="B170" s="245" t="s">
        <v>346</v>
      </c>
      <c r="C170" s="245" t="s">
        <v>347</v>
      </c>
      <c r="D170" s="245" t="s">
        <v>348</v>
      </c>
      <c r="E170" s="314" t="s">
        <v>349</v>
      </c>
      <c r="F170" s="246" t="s">
        <v>350</v>
      </c>
      <c r="G170" s="246" t="s">
        <v>351</v>
      </c>
      <c r="H170" s="247" t="s">
        <v>352</v>
      </c>
      <c r="I170" s="247" t="s">
        <v>188</v>
      </c>
      <c r="J170" s="247" t="s">
        <v>186</v>
      </c>
      <c r="K170" s="247" t="s">
        <v>353</v>
      </c>
    </row>
    <row r="171" spans="1:13" ht="15">
      <c r="A171" s="232" t="str">
        <f>A32</f>
        <v>Africa</v>
      </c>
      <c r="B171" s="248">
        <f>E32</f>
        <v>9.6409138590314705E-2</v>
      </c>
      <c r="C171" s="248">
        <f>F32</f>
        <v>4.9209138590314686E-2</v>
      </c>
      <c r="D171" s="248">
        <f>D32</f>
        <v>4.4901991884517836E-2</v>
      </c>
      <c r="E171" s="315">
        <f>G32</f>
        <v>0.28222966126230448</v>
      </c>
      <c r="F171" s="246">
        <f>B32</f>
        <v>2072.4000000000005</v>
      </c>
      <c r="G171" s="249">
        <f>F171/$F$180</f>
        <v>2.3735596178756847E-2</v>
      </c>
      <c r="H171" s="250">
        <f t="shared" ref="H171:H179" si="31">G171*B171</f>
        <v>2.2883283815215132E-3</v>
      </c>
      <c r="I171" s="250">
        <f t="shared" ref="I171:I179" si="32">G171*C171</f>
        <v>1.1680082418841894E-3</v>
      </c>
      <c r="J171" s="250">
        <f t="shared" ref="J171:J179" si="33">G171*D171</f>
        <v>1.0657755469927325E-3</v>
      </c>
      <c r="K171" s="250">
        <f>G171*E171</f>
        <v>6.6988892693893931E-3</v>
      </c>
    </row>
    <row r="172" spans="1:13" ht="15">
      <c r="A172" s="232" t="str">
        <f>A56</f>
        <v>Asia</v>
      </c>
      <c r="B172" s="248">
        <f>E56</f>
        <v>5.746516039784582E-2</v>
      </c>
      <c r="C172" s="248">
        <f>F56</f>
        <v>1.0265160397845832E-2</v>
      </c>
      <c r="D172" s="248">
        <f>D56</f>
        <v>9.3666980818175611E-3</v>
      </c>
      <c r="E172" s="315">
        <f>G56</f>
        <v>0.2570099917658763</v>
      </c>
      <c r="F172" s="246">
        <f>B56</f>
        <v>29147.000000000007</v>
      </c>
      <c r="G172" s="249">
        <f t="shared" ref="G172:G179" si="34">F172/$F$180</f>
        <v>0.33382620238478372</v>
      </c>
      <c r="H172" s="250">
        <f t="shared" si="31"/>
        <v>1.9183376265045338E-2</v>
      </c>
      <c r="I172" s="250">
        <f t="shared" si="32"/>
        <v>3.4267795124835495E-3</v>
      </c>
      <c r="J172" s="250">
        <f t="shared" si="33"/>
        <v>3.1268492495379946E-3</v>
      </c>
      <c r="K172" s="250">
        <f t="shared" ref="K172:K179" si="35">G172*E172</f>
        <v>8.5796669526147021E-2</v>
      </c>
    </row>
    <row r="173" spans="1:13" ht="15">
      <c r="A173" s="232" t="str">
        <f>A60</f>
        <v>Australia &amp; New Zealand</v>
      </c>
      <c r="B173" s="248">
        <f>E60</f>
        <v>4.723268292122549E-2</v>
      </c>
      <c r="C173" s="248">
        <f>F60</f>
        <v>3.2682921225493468E-5</v>
      </c>
      <c r="D173" s="248">
        <f>D60</f>
        <v>2.9822270937258018E-5</v>
      </c>
      <c r="E173" s="315">
        <f>G60</f>
        <v>0.29740327336331829</v>
      </c>
      <c r="F173" s="246">
        <f>B60</f>
        <v>1600.8000000000002</v>
      </c>
      <c r="G173" s="249">
        <f t="shared" si="34"/>
        <v>1.8334270586254562E-2</v>
      </c>
      <c r="H173" s="250">
        <f t="shared" si="31"/>
        <v>8.6597678919251274E-4</v>
      </c>
      <c r="I173" s="250">
        <f t="shared" si="32"/>
        <v>5.992175212974398E-7</v>
      </c>
      <c r="J173" s="250">
        <f t="shared" si="33"/>
        <v>5.4676958486028392E-7</v>
      </c>
      <c r="K173" s="250">
        <f t="shared" si="35"/>
        <v>5.4526720870809115E-3</v>
      </c>
    </row>
    <row r="174" spans="1:13" ht="15">
      <c r="A174" s="232" t="str">
        <f>A75</f>
        <v>Caribbean</v>
      </c>
      <c r="B174" s="248">
        <f>E75</f>
        <v>0.10031257462365305</v>
      </c>
      <c r="C174" s="248">
        <f>F75</f>
        <v>5.3112574623653069E-2</v>
      </c>
      <c r="D174" s="248">
        <f>D75</f>
        <v>4.8463770410045445E-2</v>
      </c>
      <c r="E174" s="315">
        <f>G75</f>
        <v>0.24251846496106783</v>
      </c>
      <c r="F174" s="246">
        <f>B75</f>
        <v>269.70000000000005</v>
      </c>
      <c r="G174" s="249">
        <f t="shared" si="34"/>
        <v>3.0889260226841927E-3</v>
      </c>
      <c r="H174" s="250">
        <f t="shared" si="31"/>
        <v>3.0985812215745189E-4</v>
      </c>
      <c r="I174" s="250">
        <f t="shared" si="32"/>
        <v>1.6406081388675806E-4</v>
      </c>
      <c r="J174" s="250">
        <f t="shared" si="33"/>
        <v>1.4970100157698154E-4</v>
      </c>
      <c r="K174" s="250">
        <f t="shared" si="35"/>
        <v>7.4912159739966701E-4</v>
      </c>
    </row>
    <row r="175" spans="1:13" ht="15">
      <c r="A175" s="232" t="str">
        <f>A95</f>
        <v>Central and South America</v>
      </c>
      <c r="B175" s="248">
        <f>E95</f>
        <v>8.7100431721070987E-2</v>
      </c>
      <c r="C175" s="248">
        <f>F95</f>
        <v>3.9900431721070995E-2</v>
      </c>
      <c r="D175" s="248">
        <f>D95</f>
        <v>3.6408051688206385E-2</v>
      </c>
      <c r="E175" s="315">
        <f>G95</f>
        <v>0.31039417648322876</v>
      </c>
      <c r="F175" s="246">
        <f>B95</f>
        <v>5118.9000000000005</v>
      </c>
      <c r="G175" s="249">
        <f t="shared" si="34"/>
        <v>5.8627747191390855E-2</v>
      </c>
      <c r="H175" s="250">
        <f t="shared" si="31"/>
        <v>5.1065020912039504E-3</v>
      </c>
      <c r="I175" s="250">
        <f t="shared" si="32"/>
        <v>2.3392724237703026E-3</v>
      </c>
      <c r="J175" s="250">
        <f t="shared" si="33"/>
        <v>2.134522050107255E-3</v>
      </c>
      <c r="K175" s="250">
        <f t="shared" si="35"/>
        <v>1.8197711308538693E-2</v>
      </c>
    </row>
    <row r="176" spans="1:13" ht="15">
      <c r="A176" s="232" t="str">
        <f>A123</f>
        <v>Eastern Europe &amp; Russia</v>
      </c>
      <c r="B176" s="248">
        <f>E123</f>
        <v>6.798054108360041E-2</v>
      </c>
      <c r="C176" s="248">
        <f>F123</f>
        <v>2.0780541083600421E-2</v>
      </c>
      <c r="D176" s="248">
        <f>D123</f>
        <v>1.8961674880351699E-2</v>
      </c>
      <c r="E176" s="315">
        <f>G123</f>
        <v>0.18307506646458122</v>
      </c>
      <c r="F176" s="246">
        <f>B123</f>
        <v>4024.7000000000003</v>
      </c>
      <c r="G176" s="249">
        <f t="shared" si="34"/>
        <v>4.6095663935843786E-2</v>
      </c>
      <c r="H176" s="250">
        <f t="shared" si="31"/>
        <v>3.1336081759664662E-3</v>
      </c>
      <c r="I176" s="250">
        <f t="shared" si="32"/>
        <v>9.5789283819464012E-4</v>
      </c>
      <c r="J176" s="250">
        <f t="shared" si="33"/>
        <v>8.7405099294542285E-4</v>
      </c>
      <c r="K176" s="250">
        <f t="shared" si="35"/>
        <v>8.4389667387836011E-3</v>
      </c>
    </row>
    <row r="177" spans="1:11" ht="15">
      <c r="A177" s="232" t="str">
        <f>A137</f>
        <v>Middle East</v>
      </c>
      <c r="B177" s="248">
        <f>E137</f>
        <v>6.2501785433972112E-2</v>
      </c>
      <c r="C177" s="248">
        <f>F137</f>
        <v>1.530178543397212E-2</v>
      </c>
      <c r="D177" s="248">
        <f>D137</f>
        <v>1.396246032866099E-2</v>
      </c>
      <c r="E177" s="315">
        <f>G137</f>
        <v>0.32955932717078351</v>
      </c>
      <c r="F177" s="246">
        <f>B137</f>
        <v>3299.5</v>
      </c>
      <c r="G177" s="249">
        <f t="shared" si="34"/>
        <v>3.7789808720231709E-2</v>
      </c>
      <c r="H177" s="250">
        <f t="shared" si="31"/>
        <v>2.3619305162227706E-3</v>
      </c>
      <c r="I177" s="250">
        <f t="shared" si="32"/>
        <v>5.7825154462783415E-4</v>
      </c>
      <c r="J177" s="250">
        <f t="shared" si="33"/>
        <v>5.2763870508392243E-4</v>
      </c>
      <c r="K177" s="250">
        <f t="shared" si="35"/>
        <v>1.245398393575217E-2</v>
      </c>
    </row>
    <row r="178" spans="1:11" ht="15">
      <c r="A178" s="232" t="str">
        <f>A140</f>
        <v>North America</v>
      </c>
      <c r="B178" s="248">
        <f>E140</f>
        <v>4.7199999999999999E-2</v>
      </c>
      <c r="C178" s="248">
        <f>F140</f>
        <v>0</v>
      </c>
      <c r="D178" s="248">
        <f>D140</f>
        <v>0</v>
      </c>
      <c r="E178" s="315">
        <f>G140</f>
        <v>0.26962433148138532</v>
      </c>
      <c r="F178" s="246">
        <f>B140</f>
        <v>23110.800000000003</v>
      </c>
      <c r="G178" s="249">
        <f t="shared" si="34"/>
        <v>0.26469244169466016</v>
      </c>
      <c r="H178" s="250">
        <f t="shared" si="31"/>
        <v>1.249348324798796E-2</v>
      </c>
      <c r="I178" s="250">
        <f t="shared" si="32"/>
        <v>0</v>
      </c>
      <c r="J178" s="250">
        <f t="shared" si="33"/>
        <v>0</v>
      </c>
      <c r="K178" s="250">
        <f t="shared" si="35"/>
        <v>7.136752264009831E-2</v>
      </c>
    </row>
    <row r="179" spans="1:11" ht="15">
      <c r="A179" s="232" t="str">
        <f>A167</f>
        <v>Western Europe</v>
      </c>
      <c r="B179" s="248">
        <f>E167</f>
        <v>5.5597475094507666E-2</v>
      </c>
      <c r="C179" s="248">
        <f>F167</f>
        <v>8.3974750945076757E-3</v>
      </c>
      <c r="D179" s="248">
        <f>D167</f>
        <v>7.6624661464453608E-3</v>
      </c>
      <c r="E179" s="315">
        <f>G167</f>
        <v>0.24406533498320665</v>
      </c>
      <c r="F179" s="246">
        <f>B167</f>
        <v>18668.100000000002</v>
      </c>
      <c r="G179" s="249">
        <f t="shared" si="34"/>
        <v>0.21380934328539405</v>
      </c>
      <c r="H179" s="250">
        <f t="shared" si="31"/>
        <v>1.1887259638282736E-2</v>
      </c>
      <c r="I179" s="250">
        <f t="shared" si="32"/>
        <v>1.7954586352121385E-3</v>
      </c>
      <c r="J179" s="250">
        <f t="shared" si="33"/>
        <v>1.6383068547180467E-3</v>
      </c>
      <c r="K179" s="250">
        <f t="shared" si="35"/>
        <v>5.2183448991489127E-2</v>
      </c>
    </row>
    <row r="180" spans="1:11">
      <c r="A180" s="232" t="s">
        <v>354</v>
      </c>
      <c r="B180" s="248">
        <f>SUM(H171:H179)</f>
        <v>5.7630323227580695E-2</v>
      </c>
      <c r="C180" s="248">
        <f>SUM(I171:I179)</f>
        <v>1.043032322758071E-2</v>
      </c>
      <c r="D180" s="248">
        <f>SUM(J171:J179)</f>
        <v>9.517391170547217E-3</v>
      </c>
      <c r="E180" s="315">
        <f>SUM(K171:K179)</f>
        <v>0.26133898609467893</v>
      </c>
      <c r="F180" s="247">
        <f>SUM(F171:F179)</f>
        <v>87311.900000000023</v>
      </c>
    </row>
    <row r="181" spans="1:11">
      <c r="A181" s="251"/>
      <c r="B181" s="252"/>
      <c r="C181" s="252"/>
    </row>
    <row r="182" spans="1:11">
      <c r="A182" s="495" t="s">
        <v>355</v>
      </c>
      <c r="B182" s="495"/>
      <c r="C182" s="495"/>
    </row>
    <row r="183" spans="1:11">
      <c r="A183" s="245"/>
      <c r="B183" s="245" t="s">
        <v>356</v>
      </c>
      <c r="C183" s="245" t="s">
        <v>357</v>
      </c>
      <c r="D183" s="253" t="s">
        <v>358</v>
      </c>
    </row>
    <row r="184" spans="1:11" ht="15">
      <c r="A184" s="232" t="s">
        <v>359</v>
      </c>
      <c r="B184" s="254">
        <f>(B171*F171+B177*F176)/(F171+F176)</f>
        <v>7.4026870914151943E-2</v>
      </c>
      <c r="C184" s="254">
        <f>(D171*F171+D177*F176)/(F171+F176)</f>
        <v>2.4478785335034146E-2</v>
      </c>
      <c r="D184" s="248">
        <f>(E171*F171+E177*F176)/(F171+F176)</f>
        <v>0.31347200703026884</v>
      </c>
    </row>
    <row r="185" spans="1:11" ht="15">
      <c r="A185" s="232" t="s">
        <v>360</v>
      </c>
      <c r="B185" s="254">
        <f>(B173*F173+E138*B138)/(F173+B138)</f>
        <v>4.7215677460235451E-2</v>
      </c>
      <c r="C185" s="254">
        <f>(D173*F173+D138*B138)/(F173+B138)</f>
        <v>1.4305253301079538E-5</v>
      </c>
      <c r="D185" s="248">
        <f>(E173*F173+G138*B138)/(F173+B138)</f>
        <v>0.28054331775140839</v>
      </c>
    </row>
    <row r="186" spans="1:11" ht="15">
      <c r="A186" s="232" t="s">
        <v>361</v>
      </c>
      <c r="B186" s="254">
        <f>B175*(F175/(F175+F174))+B174*F174/(F174+F175)</f>
        <v>8.7761700870910717E-2</v>
      </c>
      <c r="C186" s="254">
        <f>(B186-0.0472)/1.1</f>
        <v>3.6874273519009737E-2</v>
      </c>
      <c r="D186" s="248">
        <v>0.27150000000000002</v>
      </c>
    </row>
    <row r="187" spans="1:11">
      <c r="A187" s="232" t="s">
        <v>206</v>
      </c>
      <c r="B187" s="248">
        <f>E40</f>
        <v>5.4015076792294683E-2</v>
      </c>
      <c r="C187" s="248">
        <f>D40</f>
        <v>6.2185710131534505E-3</v>
      </c>
      <c r="D187" s="248">
        <f>G40</f>
        <v>0.30620000000000003</v>
      </c>
    </row>
    <row r="188" spans="1:11">
      <c r="A188" s="232" t="s">
        <v>362</v>
      </c>
      <c r="B188" s="248">
        <f>E139</f>
        <v>4.7199999999999999E-2</v>
      </c>
      <c r="C188" s="248">
        <f>F139</f>
        <v>0</v>
      </c>
      <c r="D188" s="248">
        <v>0.25</v>
      </c>
    </row>
    <row r="189" spans="1:11">
      <c r="A189" s="232" t="s">
        <v>363</v>
      </c>
      <c r="B189" s="248">
        <f>E167</f>
        <v>5.5597475094507666E-2</v>
      </c>
      <c r="C189" s="248">
        <f>D167</f>
        <v>7.6624661464453608E-3</v>
      </c>
      <c r="D189" s="248">
        <f>E179</f>
        <v>0.24406533498320665</v>
      </c>
    </row>
    <row r="190" spans="1:11" ht="15">
      <c r="A190" s="232" t="s">
        <v>364</v>
      </c>
      <c r="B190" s="254">
        <f>(B171*F171+B172*F172+B174*F174+B175*F175+B176*F176+B177*F177-B187*B40)/(F171+F172+F174+F175+F176+F177-B40)</f>
        <v>6.5713097876445151E-2</v>
      </c>
      <c r="C190" s="254">
        <f>(B190-4.72%)/1.1</f>
        <v>1.68300889785865E-2</v>
      </c>
      <c r="D190" s="248">
        <f>(E172*G172+E171*G171+E174*G174+E175*G175+E176*G176+E177*G177)/(G171+G172+G174+G175+G176+G177)</f>
        <v>0.26300640942179071</v>
      </c>
    </row>
    <row r="191" spans="1:11" ht="15">
      <c r="A191" s="232" t="s">
        <v>365</v>
      </c>
      <c r="B191" s="254">
        <f>(B172*F172-B35*E35-B38*E38-B40*E40)/(F172-(B35+B38+B40))</f>
        <v>6.261121499473514E-2</v>
      </c>
      <c r="C191" s="254">
        <f>(B191-4.72%)/1.1</f>
        <v>1.4010195449759217E-2</v>
      </c>
      <c r="D191" s="248">
        <v>0.2</v>
      </c>
    </row>
    <row r="192" spans="1:11" ht="15">
      <c r="A192" s="232" t="s">
        <v>202</v>
      </c>
      <c r="B192" s="254">
        <f>E38</f>
        <v>6.8518958170767988E-2</v>
      </c>
      <c r="C192" s="254">
        <f>D38</f>
        <v>1.9452965733454383E-2</v>
      </c>
      <c r="D192" s="248">
        <f>G38</f>
        <v>0.3</v>
      </c>
    </row>
    <row r="193" spans="1:4">
      <c r="A193" s="232" t="s">
        <v>197</v>
      </c>
      <c r="B193" s="248">
        <f>E35</f>
        <v>5.4015076792294683E-2</v>
      </c>
      <c r="C193" s="248">
        <f>D35</f>
        <v>6.2185710131534505E-3</v>
      </c>
      <c r="D193" s="248">
        <f>G35</f>
        <v>0.25</v>
      </c>
    </row>
    <row r="194" spans="1:4">
      <c r="A194" s="232" t="s">
        <v>354</v>
      </c>
      <c r="B194" s="248">
        <f>B180</f>
        <v>5.7630323227580695E-2</v>
      </c>
      <c r="C194" s="248">
        <f>D180</f>
        <v>9.517391170547217E-3</v>
      </c>
      <c r="D194" s="248">
        <f>E180</f>
        <v>0.26133898609467893</v>
      </c>
    </row>
  </sheetData>
  <mergeCells count="1">
    <mergeCell ref="A182:C182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E4F2-12F6-6043-86DE-B61F2F91808B}">
  <sheetPr>
    <tabColor theme="0" tint="-0.249977111117893"/>
  </sheetPr>
  <dimension ref="A1:L184"/>
  <sheetViews>
    <sheetView topLeftCell="A28" zoomScale="140" zoomScaleNormal="140" workbookViewId="0">
      <selection activeCell="H159" sqref="H159"/>
    </sheetView>
  </sheetViews>
  <sheetFormatPr baseColWidth="10" defaultRowHeight="11"/>
  <cols>
    <col min="1" max="11" width="9.1640625" style="256" customWidth="1"/>
    <col min="12" max="16384" width="10.83203125" style="256"/>
  </cols>
  <sheetData>
    <row r="1" spans="1:12" ht="13" customHeight="1">
      <c r="A1" s="255" t="s">
        <v>366</v>
      </c>
      <c r="B1" s="255">
        <v>2011</v>
      </c>
      <c r="C1" s="255">
        <v>2012</v>
      </c>
      <c r="D1" s="255">
        <v>2013</v>
      </c>
      <c r="E1" s="255">
        <v>2014</v>
      </c>
      <c r="F1" s="255">
        <v>2015</v>
      </c>
      <c r="G1" s="255">
        <v>2016</v>
      </c>
      <c r="H1" s="255">
        <v>2017</v>
      </c>
      <c r="I1" s="255">
        <v>2018</v>
      </c>
      <c r="J1" s="255">
        <v>2019</v>
      </c>
      <c r="K1" s="255">
        <v>2020</v>
      </c>
    </row>
    <row r="2" spans="1:12" ht="13" customHeight="1">
      <c r="A2" s="257" t="s">
        <v>367</v>
      </c>
      <c r="B2" s="327">
        <v>20</v>
      </c>
      <c r="C2" s="327">
        <v>20</v>
      </c>
      <c r="D2" s="327">
        <v>20</v>
      </c>
      <c r="E2" s="327">
        <v>20</v>
      </c>
      <c r="F2" s="327">
        <v>20</v>
      </c>
      <c r="G2" s="327">
        <v>20</v>
      </c>
      <c r="H2" s="327">
        <v>20</v>
      </c>
      <c r="I2" s="327">
        <v>20</v>
      </c>
      <c r="J2" s="327">
        <v>20</v>
      </c>
      <c r="K2" s="327">
        <v>20</v>
      </c>
      <c r="L2" s="258" t="s">
        <v>368</v>
      </c>
    </row>
    <row r="3" spans="1:12" ht="13" customHeight="1">
      <c r="A3" s="257" t="s">
        <v>273</v>
      </c>
      <c r="B3" s="327">
        <v>10</v>
      </c>
      <c r="C3" s="327">
        <v>10</v>
      </c>
      <c r="D3" s="327">
        <v>10</v>
      </c>
      <c r="E3" s="327">
        <v>15</v>
      </c>
      <c r="F3" s="327">
        <v>15</v>
      </c>
      <c r="G3" s="327">
        <v>15</v>
      </c>
      <c r="H3" s="327">
        <v>15</v>
      </c>
      <c r="I3" s="327">
        <v>15</v>
      </c>
      <c r="J3" s="327">
        <v>15</v>
      </c>
      <c r="K3" s="327">
        <v>15</v>
      </c>
      <c r="L3" s="258"/>
    </row>
    <row r="4" spans="1:12" ht="13" customHeight="1">
      <c r="A4" s="257" t="s">
        <v>369</v>
      </c>
      <c r="B4" s="327"/>
      <c r="C4" s="327"/>
      <c r="D4" s="327">
        <v>25</v>
      </c>
      <c r="E4" s="327">
        <v>19</v>
      </c>
      <c r="F4" s="327">
        <v>26</v>
      </c>
      <c r="G4" s="327">
        <v>26</v>
      </c>
      <c r="H4" s="327">
        <v>26</v>
      </c>
      <c r="I4" s="327">
        <v>26</v>
      </c>
      <c r="J4" s="327">
        <v>26</v>
      </c>
      <c r="K4" s="327">
        <v>26</v>
      </c>
      <c r="L4" s="258"/>
    </row>
    <row r="5" spans="1:12" ht="13" customHeight="1">
      <c r="A5" s="257" t="s">
        <v>370</v>
      </c>
      <c r="B5" s="327"/>
      <c r="C5" s="327"/>
      <c r="D5" s="327"/>
      <c r="E5" s="327"/>
      <c r="F5" s="327"/>
      <c r="G5" s="327"/>
      <c r="H5" s="327">
        <v>10</v>
      </c>
      <c r="I5" s="327">
        <v>10</v>
      </c>
      <c r="J5" s="327">
        <v>10</v>
      </c>
      <c r="K5" s="327">
        <v>10</v>
      </c>
      <c r="L5" s="258"/>
    </row>
    <row r="6" spans="1:12" ht="13" customHeight="1">
      <c r="A6" s="257" t="s">
        <v>371</v>
      </c>
      <c r="B6" s="327">
        <v>35</v>
      </c>
      <c r="C6" s="327">
        <v>35</v>
      </c>
      <c r="D6" s="327">
        <v>35</v>
      </c>
      <c r="E6" s="327">
        <v>35</v>
      </c>
      <c r="F6" s="327">
        <v>30</v>
      </c>
      <c r="G6" s="327">
        <v>30</v>
      </c>
      <c r="H6" s="327">
        <v>30</v>
      </c>
      <c r="I6" s="327">
        <v>30</v>
      </c>
      <c r="J6" s="327">
        <v>30</v>
      </c>
      <c r="K6" s="327">
        <v>30</v>
      </c>
      <c r="L6" s="258"/>
    </row>
    <row r="7" spans="1:12" ht="13" customHeight="1">
      <c r="A7" s="257" t="s">
        <v>372</v>
      </c>
      <c r="B7" s="327"/>
      <c r="C7" s="327"/>
      <c r="D7" s="327"/>
      <c r="E7" s="327"/>
      <c r="F7" s="327"/>
      <c r="G7" s="327"/>
      <c r="H7" s="327">
        <v>0</v>
      </c>
      <c r="I7" s="327">
        <v>0</v>
      </c>
      <c r="J7" s="327">
        <v>0</v>
      </c>
      <c r="K7" s="327">
        <v>0</v>
      </c>
      <c r="L7" s="258"/>
    </row>
    <row r="8" spans="1:12" ht="13" customHeight="1">
      <c r="A8" s="257" t="s">
        <v>373</v>
      </c>
      <c r="B8" s="327"/>
      <c r="C8" s="327"/>
      <c r="D8" s="327"/>
      <c r="E8" s="327"/>
      <c r="F8" s="327"/>
      <c r="G8" s="327"/>
      <c r="H8" s="327">
        <v>25</v>
      </c>
      <c r="I8" s="327">
        <v>25</v>
      </c>
      <c r="J8" s="327">
        <v>25</v>
      </c>
      <c r="K8" s="327">
        <v>25</v>
      </c>
      <c r="L8" s="258"/>
    </row>
    <row r="9" spans="1:12" ht="13" customHeight="1">
      <c r="A9" s="257" t="s">
        <v>250</v>
      </c>
      <c r="B9" s="327">
        <v>35</v>
      </c>
      <c r="C9" s="327">
        <v>35</v>
      </c>
      <c r="D9" s="327">
        <v>35</v>
      </c>
      <c r="E9" s="327">
        <v>35</v>
      </c>
      <c r="F9" s="327">
        <v>35</v>
      </c>
      <c r="G9" s="327">
        <v>35</v>
      </c>
      <c r="H9" s="327">
        <v>35</v>
      </c>
      <c r="I9" s="327">
        <v>30</v>
      </c>
      <c r="J9" s="327">
        <v>30</v>
      </c>
      <c r="K9" s="327">
        <v>30</v>
      </c>
      <c r="L9" s="258"/>
    </row>
    <row r="10" spans="1:12" ht="13" customHeight="1">
      <c r="A10" s="257" t="s">
        <v>275</v>
      </c>
      <c r="B10" s="327">
        <v>20</v>
      </c>
      <c r="C10" s="327">
        <v>20</v>
      </c>
      <c r="D10" s="327">
        <v>20</v>
      </c>
      <c r="E10" s="327">
        <v>20</v>
      </c>
      <c r="F10" s="327">
        <v>20</v>
      </c>
      <c r="G10" s="327">
        <v>20</v>
      </c>
      <c r="H10" s="327">
        <v>20</v>
      </c>
      <c r="I10" s="327">
        <v>20</v>
      </c>
      <c r="J10" s="327">
        <v>20</v>
      </c>
      <c r="K10" s="327">
        <v>18</v>
      </c>
      <c r="L10" s="258"/>
    </row>
    <row r="11" spans="1:12" ht="13" customHeight="1">
      <c r="A11" s="257" t="s">
        <v>232</v>
      </c>
      <c r="B11" s="327">
        <v>28</v>
      </c>
      <c r="C11" s="327">
        <v>28</v>
      </c>
      <c r="D11" s="327">
        <v>28</v>
      </c>
      <c r="E11" s="327">
        <v>28</v>
      </c>
      <c r="F11" s="327">
        <v>25</v>
      </c>
      <c r="G11" s="327">
        <v>25</v>
      </c>
      <c r="H11" s="327">
        <v>25</v>
      </c>
      <c r="I11" s="327">
        <v>25</v>
      </c>
      <c r="J11" s="327">
        <v>25</v>
      </c>
      <c r="K11" s="327">
        <v>25</v>
      </c>
      <c r="L11" s="258"/>
    </row>
    <row r="12" spans="1:12" ht="13" customHeight="1">
      <c r="A12" s="257" t="s">
        <v>100</v>
      </c>
      <c r="B12" s="327">
        <v>30</v>
      </c>
      <c r="C12" s="327">
        <v>30</v>
      </c>
      <c r="D12" s="327">
        <v>30</v>
      </c>
      <c r="E12" s="327">
        <v>30</v>
      </c>
      <c r="F12" s="327">
        <v>30</v>
      </c>
      <c r="G12" s="327">
        <v>30</v>
      </c>
      <c r="H12" s="327">
        <v>30</v>
      </c>
      <c r="I12" s="327">
        <v>30</v>
      </c>
      <c r="J12" s="327">
        <v>30</v>
      </c>
      <c r="K12" s="327">
        <v>30</v>
      </c>
      <c r="L12" s="258"/>
    </row>
    <row r="13" spans="1:12" ht="13" customHeight="1">
      <c r="A13" s="257" t="s">
        <v>320</v>
      </c>
      <c r="B13" s="327">
        <v>25</v>
      </c>
      <c r="C13" s="327">
        <v>25</v>
      </c>
      <c r="D13" s="327">
        <v>25</v>
      </c>
      <c r="E13" s="327">
        <v>25</v>
      </c>
      <c r="F13" s="327">
        <v>25</v>
      </c>
      <c r="G13" s="327">
        <v>25</v>
      </c>
      <c r="H13" s="327">
        <v>25</v>
      </c>
      <c r="I13" s="327">
        <v>25</v>
      </c>
      <c r="J13" s="327">
        <v>25</v>
      </c>
      <c r="K13" s="327">
        <v>25</v>
      </c>
      <c r="L13" s="258"/>
    </row>
    <row r="14" spans="1:12" ht="13" customHeight="1">
      <c r="A14" s="257" t="s">
        <v>276</v>
      </c>
      <c r="B14" s="327"/>
      <c r="C14" s="327"/>
      <c r="D14" s="327"/>
      <c r="E14" s="327"/>
      <c r="F14" s="327"/>
      <c r="G14" s="327"/>
      <c r="H14" s="327">
        <v>20</v>
      </c>
      <c r="I14" s="327">
        <v>20</v>
      </c>
      <c r="J14" s="327">
        <v>20</v>
      </c>
      <c r="K14" s="327">
        <v>20</v>
      </c>
      <c r="L14" s="258"/>
    </row>
    <row r="15" spans="1:12" ht="13" customHeight="1">
      <c r="A15" s="257" t="s">
        <v>234</v>
      </c>
      <c r="B15" s="327">
        <v>0</v>
      </c>
      <c r="C15" s="327">
        <v>0</v>
      </c>
      <c r="D15" s="327">
        <v>0</v>
      </c>
      <c r="E15" s="327">
        <v>0</v>
      </c>
      <c r="F15" s="327">
        <v>0</v>
      </c>
      <c r="G15" s="327">
        <v>0</v>
      </c>
      <c r="H15" s="327">
        <v>0</v>
      </c>
      <c r="I15" s="327">
        <v>0</v>
      </c>
      <c r="J15" s="327">
        <v>0</v>
      </c>
      <c r="K15" s="327">
        <v>0</v>
      </c>
      <c r="L15" s="258"/>
    </row>
    <row r="16" spans="1:12" ht="13" customHeight="1">
      <c r="A16" s="257" t="s">
        <v>303</v>
      </c>
      <c r="B16" s="327">
        <v>0</v>
      </c>
      <c r="C16" s="327">
        <v>0</v>
      </c>
      <c r="D16" s="327">
        <v>0</v>
      </c>
      <c r="E16" s="327">
        <v>0</v>
      </c>
      <c r="F16" s="327">
        <v>0</v>
      </c>
      <c r="G16" s="327">
        <v>0</v>
      </c>
      <c r="H16" s="327">
        <v>0</v>
      </c>
      <c r="I16" s="327">
        <v>0</v>
      </c>
      <c r="J16" s="327">
        <v>0</v>
      </c>
      <c r="K16" s="327">
        <v>0</v>
      </c>
      <c r="L16" s="258"/>
    </row>
    <row r="17" spans="1:12" ht="13" customHeight="1">
      <c r="A17" s="257" t="s">
        <v>193</v>
      </c>
      <c r="B17" s="327">
        <v>27.5</v>
      </c>
      <c r="C17" s="327">
        <v>27.5</v>
      </c>
      <c r="D17" s="327">
        <v>27.5</v>
      </c>
      <c r="E17" s="327">
        <v>27.5</v>
      </c>
      <c r="F17" s="327">
        <v>25</v>
      </c>
      <c r="G17" s="327">
        <v>25</v>
      </c>
      <c r="H17" s="327">
        <v>25</v>
      </c>
      <c r="I17" s="327">
        <v>25</v>
      </c>
      <c r="J17" s="327">
        <v>25</v>
      </c>
      <c r="K17" s="327">
        <v>25</v>
      </c>
      <c r="L17" s="258"/>
    </row>
    <row r="18" spans="1:12" ht="13" customHeight="1">
      <c r="A18" s="257" t="s">
        <v>236</v>
      </c>
      <c r="B18" s="327">
        <v>25</v>
      </c>
      <c r="C18" s="327">
        <v>25</v>
      </c>
      <c r="D18" s="327">
        <v>25</v>
      </c>
      <c r="E18" s="327">
        <v>25</v>
      </c>
      <c r="F18" s="327">
        <v>25</v>
      </c>
      <c r="G18" s="327">
        <v>25</v>
      </c>
      <c r="H18" s="327">
        <v>25</v>
      </c>
      <c r="I18" s="327">
        <v>30</v>
      </c>
      <c r="J18" s="327">
        <v>5.5</v>
      </c>
      <c r="K18" s="327">
        <v>5.5</v>
      </c>
      <c r="L18" s="258"/>
    </row>
    <row r="19" spans="1:12" ht="13" customHeight="1">
      <c r="A19" s="257" t="s">
        <v>277</v>
      </c>
      <c r="B19" s="327">
        <v>24</v>
      </c>
      <c r="C19" s="327">
        <v>18</v>
      </c>
      <c r="D19" s="327">
        <v>18</v>
      </c>
      <c r="E19" s="327">
        <v>18</v>
      </c>
      <c r="F19" s="327">
        <v>18</v>
      </c>
      <c r="G19" s="327">
        <v>18</v>
      </c>
      <c r="H19" s="327">
        <v>18</v>
      </c>
      <c r="I19" s="327">
        <v>18</v>
      </c>
      <c r="J19" s="327">
        <v>18</v>
      </c>
      <c r="K19" s="327">
        <v>18</v>
      </c>
      <c r="L19" s="258"/>
    </row>
    <row r="20" spans="1:12" ht="13" customHeight="1">
      <c r="A20" s="257" t="s">
        <v>322</v>
      </c>
      <c r="B20" s="327">
        <v>33.99</v>
      </c>
      <c r="C20" s="327">
        <v>33.99</v>
      </c>
      <c r="D20" s="327">
        <v>33.99</v>
      </c>
      <c r="E20" s="327">
        <v>33.99</v>
      </c>
      <c r="F20" s="327">
        <v>33.99</v>
      </c>
      <c r="G20" s="327">
        <v>33.99</v>
      </c>
      <c r="H20" s="327">
        <v>33.99</v>
      </c>
      <c r="I20" s="327">
        <v>29</v>
      </c>
      <c r="J20" s="327">
        <v>29</v>
      </c>
      <c r="K20" s="327">
        <v>29</v>
      </c>
      <c r="L20" s="258"/>
    </row>
    <row r="21" spans="1:12" ht="13" customHeight="1">
      <c r="A21" s="257" t="s">
        <v>374</v>
      </c>
      <c r="B21" s="327"/>
      <c r="C21" s="327"/>
      <c r="D21" s="327"/>
      <c r="E21" s="327"/>
      <c r="F21" s="327"/>
      <c r="G21" s="327"/>
      <c r="H21" s="327">
        <v>30</v>
      </c>
      <c r="I21" s="327">
        <v>30</v>
      </c>
      <c r="J21" s="327">
        <v>30</v>
      </c>
      <c r="K21" s="327">
        <v>30</v>
      </c>
      <c r="L21" s="258"/>
    </row>
    <row r="22" spans="1:12" ht="13" customHeight="1">
      <c r="A22" s="257" t="s">
        <v>237</v>
      </c>
      <c r="B22" s="327">
        <v>0</v>
      </c>
      <c r="C22" s="327">
        <v>0</v>
      </c>
      <c r="D22" s="327">
        <v>0</v>
      </c>
      <c r="E22" s="327">
        <v>0</v>
      </c>
      <c r="F22" s="327">
        <v>0</v>
      </c>
      <c r="G22" s="327">
        <v>0</v>
      </c>
      <c r="H22" s="327">
        <v>0</v>
      </c>
      <c r="I22" s="327">
        <v>0</v>
      </c>
      <c r="J22" s="327">
        <v>0</v>
      </c>
      <c r="K22" s="327">
        <v>0</v>
      </c>
      <c r="L22" s="258"/>
    </row>
    <row r="23" spans="1:12" ht="13" customHeight="1">
      <c r="A23" s="257" t="s">
        <v>255</v>
      </c>
      <c r="B23" s="327">
        <v>25</v>
      </c>
      <c r="C23" s="327">
        <v>25</v>
      </c>
      <c r="D23" s="327">
        <v>25</v>
      </c>
      <c r="E23" s="327">
        <v>25</v>
      </c>
      <c r="F23" s="327">
        <v>25</v>
      </c>
      <c r="G23" s="327">
        <v>25</v>
      </c>
      <c r="H23" s="327">
        <v>25</v>
      </c>
      <c r="I23" s="327">
        <v>25</v>
      </c>
      <c r="J23" s="327">
        <v>25</v>
      </c>
      <c r="K23" s="327">
        <v>25</v>
      </c>
      <c r="L23" s="258"/>
    </row>
    <row r="24" spans="1:12" ht="13" customHeight="1">
      <c r="A24" s="257" t="s">
        <v>375</v>
      </c>
      <c r="B24" s="327"/>
      <c r="C24" s="327">
        <v>0</v>
      </c>
      <c r="D24" s="327">
        <v>0</v>
      </c>
      <c r="E24" s="327">
        <v>0</v>
      </c>
      <c r="F24" s="327">
        <v>0</v>
      </c>
      <c r="G24" s="327">
        <v>0</v>
      </c>
      <c r="H24" s="327">
        <v>25</v>
      </c>
      <c r="I24" s="327">
        <v>25</v>
      </c>
      <c r="J24" s="327">
        <v>25</v>
      </c>
      <c r="K24" s="327">
        <v>25</v>
      </c>
      <c r="L24" s="258"/>
    </row>
    <row r="25" spans="1:12" ht="13" customHeight="1">
      <c r="A25" s="257" t="s">
        <v>278</v>
      </c>
      <c r="B25" s="327">
        <v>10</v>
      </c>
      <c r="C25" s="327">
        <v>10</v>
      </c>
      <c r="D25" s="327">
        <v>10</v>
      </c>
      <c r="E25" s="327">
        <v>10</v>
      </c>
      <c r="F25" s="327">
        <v>10</v>
      </c>
      <c r="G25" s="327">
        <v>10</v>
      </c>
      <c r="H25" s="327">
        <v>10</v>
      </c>
      <c r="I25" s="327">
        <v>10</v>
      </c>
      <c r="J25" s="327">
        <v>10</v>
      </c>
      <c r="K25" s="327">
        <v>10</v>
      </c>
      <c r="L25" s="258"/>
    </row>
    <row r="26" spans="1:12" ht="13" customHeight="1">
      <c r="A26" s="257" t="s">
        <v>376</v>
      </c>
      <c r="B26" s="327">
        <v>22</v>
      </c>
      <c r="C26" s="327">
        <v>22</v>
      </c>
      <c r="D26" s="327">
        <v>22</v>
      </c>
      <c r="E26" s="327">
        <v>22</v>
      </c>
      <c r="F26" s="327">
        <v>22</v>
      </c>
      <c r="G26" s="327">
        <v>22</v>
      </c>
      <c r="H26" s="327">
        <v>22</v>
      </c>
      <c r="I26" s="327">
        <v>22</v>
      </c>
      <c r="J26" s="327">
        <v>22</v>
      </c>
      <c r="K26" s="327">
        <v>22</v>
      </c>
      <c r="L26" s="258"/>
    </row>
    <row r="27" spans="1:12" ht="13" customHeight="1">
      <c r="A27" s="257" t="s">
        <v>256</v>
      </c>
      <c r="B27" s="327">
        <v>34</v>
      </c>
      <c r="C27" s="327">
        <v>34</v>
      </c>
      <c r="D27" s="327">
        <v>34</v>
      </c>
      <c r="E27" s="327">
        <v>34</v>
      </c>
      <c r="F27" s="327">
        <v>34</v>
      </c>
      <c r="G27" s="327">
        <v>34</v>
      </c>
      <c r="H27" s="327">
        <v>34</v>
      </c>
      <c r="I27" s="327">
        <v>34</v>
      </c>
      <c r="J27" s="327">
        <v>34</v>
      </c>
      <c r="K27" s="327">
        <v>34</v>
      </c>
      <c r="L27" s="258"/>
    </row>
    <row r="28" spans="1:12" ht="13" customHeight="1">
      <c r="A28" s="257" t="s">
        <v>377</v>
      </c>
      <c r="B28" s="327"/>
      <c r="C28" s="327"/>
      <c r="D28" s="327"/>
      <c r="E28" s="327"/>
      <c r="F28" s="327"/>
      <c r="G28" s="327"/>
      <c r="H28" s="327">
        <v>18.5</v>
      </c>
      <c r="I28" s="327">
        <v>18.5</v>
      </c>
      <c r="J28" s="327">
        <v>18.5</v>
      </c>
      <c r="K28" s="327">
        <v>18.5</v>
      </c>
      <c r="L28" s="258"/>
    </row>
    <row r="29" spans="1:12" ht="13" customHeight="1">
      <c r="A29" s="257" t="s">
        <v>279</v>
      </c>
      <c r="B29" s="327">
        <v>10</v>
      </c>
      <c r="C29" s="327">
        <v>10</v>
      </c>
      <c r="D29" s="327">
        <v>10</v>
      </c>
      <c r="E29" s="327">
        <v>10</v>
      </c>
      <c r="F29" s="327">
        <v>10</v>
      </c>
      <c r="G29" s="327">
        <v>10</v>
      </c>
      <c r="H29" s="327">
        <v>10</v>
      </c>
      <c r="I29" s="327">
        <v>10</v>
      </c>
      <c r="J29" s="327">
        <v>10</v>
      </c>
      <c r="K29" s="327">
        <v>10</v>
      </c>
      <c r="L29" s="258"/>
    </row>
    <row r="30" spans="1:12" ht="13" customHeight="1">
      <c r="A30" s="257" t="s">
        <v>378</v>
      </c>
      <c r="B30" s="327"/>
      <c r="C30" s="327"/>
      <c r="D30" s="327"/>
      <c r="E30" s="327"/>
      <c r="F30" s="327"/>
      <c r="G30" s="327"/>
      <c r="H30" s="327">
        <v>27.5</v>
      </c>
      <c r="I30" s="327">
        <v>28</v>
      </c>
      <c r="J30" s="327">
        <v>28</v>
      </c>
      <c r="K30" s="327">
        <v>28</v>
      </c>
      <c r="L30" s="258"/>
    </row>
    <row r="31" spans="1:12" ht="13" customHeight="1">
      <c r="A31" s="257" t="s">
        <v>379</v>
      </c>
      <c r="B31" s="327"/>
      <c r="C31" s="327"/>
      <c r="D31" s="327"/>
      <c r="E31" s="327"/>
      <c r="F31" s="327"/>
      <c r="G31" s="327"/>
      <c r="H31" s="327">
        <v>30</v>
      </c>
      <c r="I31" s="327">
        <v>30</v>
      </c>
      <c r="J31" s="327">
        <v>30</v>
      </c>
      <c r="K31" s="327">
        <v>30</v>
      </c>
      <c r="L31" s="258"/>
    </row>
    <row r="32" spans="1:12" ht="13" customHeight="1">
      <c r="A32" s="257" t="s">
        <v>195</v>
      </c>
      <c r="B32" s="327">
        <v>20</v>
      </c>
      <c r="C32" s="327">
        <v>20</v>
      </c>
      <c r="D32" s="327">
        <v>20</v>
      </c>
      <c r="E32" s="327">
        <v>20</v>
      </c>
      <c r="F32" s="327">
        <v>20</v>
      </c>
      <c r="G32" s="327">
        <v>20</v>
      </c>
      <c r="H32" s="327">
        <v>20</v>
      </c>
      <c r="I32" s="327">
        <v>20</v>
      </c>
      <c r="J32" s="327">
        <v>20</v>
      </c>
      <c r="K32" s="327">
        <v>20</v>
      </c>
      <c r="L32" s="258"/>
    </row>
    <row r="33" spans="1:12" ht="13" customHeight="1">
      <c r="A33" s="257" t="s">
        <v>380</v>
      </c>
      <c r="B33" s="327"/>
      <c r="C33" s="327"/>
      <c r="D33" s="327"/>
      <c r="E33" s="327"/>
      <c r="F33" s="327">
        <v>33</v>
      </c>
      <c r="G33" s="327">
        <v>33</v>
      </c>
      <c r="H33" s="327">
        <v>33</v>
      </c>
      <c r="I33" s="327">
        <v>33</v>
      </c>
      <c r="J33" s="327">
        <v>33</v>
      </c>
      <c r="K33" s="327">
        <v>33</v>
      </c>
      <c r="L33" s="258"/>
    </row>
    <row r="34" spans="1:12" ht="13" customHeight="1">
      <c r="A34" s="257" t="s">
        <v>315</v>
      </c>
      <c r="B34" s="327">
        <v>28</v>
      </c>
      <c r="C34" s="327">
        <v>26</v>
      </c>
      <c r="D34" s="327">
        <v>26</v>
      </c>
      <c r="E34" s="327">
        <v>26.5</v>
      </c>
      <c r="F34" s="327">
        <v>26.5</v>
      </c>
      <c r="G34" s="327">
        <v>26.5</v>
      </c>
      <c r="H34" s="327">
        <v>26.5</v>
      </c>
      <c r="I34" s="327">
        <v>26.5</v>
      </c>
      <c r="J34" s="327">
        <v>26.5</v>
      </c>
      <c r="K34" s="327">
        <v>26.5</v>
      </c>
      <c r="L34" s="258"/>
    </row>
    <row r="35" spans="1:12" ht="13" customHeight="1">
      <c r="A35" s="257" t="s">
        <v>239</v>
      </c>
      <c r="B35" s="327">
        <v>0</v>
      </c>
      <c r="C35" s="327">
        <v>0</v>
      </c>
      <c r="D35" s="327">
        <v>0</v>
      </c>
      <c r="E35" s="327">
        <v>0</v>
      </c>
      <c r="F35" s="327">
        <v>0</v>
      </c>
      <c r="G35" s="327">
        <v>0</v>
      </c>
      <c r="H35" s="327">
        <v>0</v>
      </c>
      <c r="I35" s="327">
        <v>0</v>
      </c>
      <c r="J35" s="327">
        <v>0</v>
      </c>
      <c r="K35" s="327">
        <v>0</v>
      </c>
      <c r="L35" s="258"/>
    </row>
    <row r="36" spans="1:12" ht="13" customHeight="1">
      <c r="A36" s="257" t="s">
        <v>257</v>
      </c>
      <c r="B36" s="327">
        <v>20</v>
      </c>
      <c r="C36" s="327">
        <v>18.5</v>
      </c>
      <c r="D36" s="327">
        <v>20</v>
      </c>
      <c r="E36" s="327">
        <v>20</v>
      </c>
      <c r="F36" s="327">
        <v>24</v>
      </c>
      <c r="G36" s="327">
        <v>24</v>
      </c>
      <c r="H36" s="327">
        <v>25.5</v>
      </c>
      <c r="I36" s="327">
        <v>26</v>
      </c>
      <c r="J36" s="327">
        <v>27</v>
      </c>
      <c r="K36" s="327">
        <v>27</v>
      </c>
      <c r="L36" s="258"/>
    </row>
    <row r="37" spans="1:12" ht="13" customHeight="1">
      <c r="A37" s="257" t="s">
        <v>197</v>
      </c>
      <c r="B37" s="327">
        <v>25</v>
      </c>
      <c r="C37" s="327">
        <v>25</v>
      </c>
      <c r="D37" s="327">
        <v>25</v>
      </c>
      <c r="E37" s="327">
        <v>25</v>
      </c>
      <c r="F37" s="327">
        <v>25</v>
      </c>
      <c r="G37" s="327">
        <v>25</v>
      </c>
      <c r="H37" s="327">
        <v>25</v>
      </c>
      <c r="I37" s="327">
        <v>25</v>
      </c>
      <c r="J37" s="327">
        <v>25</v>
      </c>
      <c r="K37" s="327">
        <v>25</v>
      </c>
      <c r="L37" s="258"/>
    </row>
    <row r="38" spans="1:12" ht="13" customHeight="1">
      <c r="A38" s="257" t="s">
        <v>258</v>
      </c>
      <c r="B38" s="327">
        <v>33</v>
      </c>
      <c r="C38" s="327">
        <v>33</v>
      </c>
      <c r="D38" s="327">
        <v>25</v>
      </c>
      <c r="E38" s="327">
        <v>25</v>
      </c>
      <c r="F38" s="327">
        <v>25</v>
      </c>
      <c r="G38" s="327">
        <v>25</v>
      </c>
      <c r="H38" s="327">
        <v>34</v>
      </c>
      <c r="I38" s="327">
        <v>33</v>
      </c>
      <c r="J38" s="327">
        <v>33</v>
      </c>
      <c r="K38" s="327">
        <v>32</v>
      </c>
      <c r="L38" s="258"/>
    </row>
    <row r="39" spans="1:12" ht="13" customHeight="1">
      <c r="A39" s="257" t="s">
        <v>381</v>
      </c>
      <c r="B39" s="327"/>
      <c r="C39" s="327"/>
      <c r="D39" s="327"/>
      <c r="E39" s="327"/>
      <c r="F39" s="327"/>
      <c r="G39" s="327"/>
      <c r="H39" s="327"/>
      <c r="I39" s="327"/>
      <c r="J39" s="327"/>
      <c r="K39" s="327">
        <v>30</v>
      </c>
      <c r="L39" s="258"/>
    </row>
    <row r="40" spans="1:12" ht="13" customHeight="1">
      <c r="A40" s="257" t="s">
        <v>382</v>
      </c>
      <c r="B40" s="327"/>
      <c r="C40" s="327"/>
      <c r="D40" s="327"/>
      <c r="E40" s="327"/>
      <c r="F40" s="327"/>
      <c r="G40" s="327"/>
      <c r="H40" s="327">
        <v>35</v>
      </c>
      <c r="I40" s="327">
        <v>35</v>
      </c>
      <c r="J40" s="327">
        <v>35</v>
      </c>
      <c r="K40" s="327">
        <v>35</v>
      </c>
      <c r="L40" s="258"/>
    </row>
    <row r="41" spans="1:12" ht="13" customHeight="1">
      <c r="A41" s="257" t="s">
        <v>259</v>
      </c>
      <c r="B41" s="327">
        <v>30</v>
      </c>
      <c r="C41" s="327">
        <v>30</v>
      </c>
      <c r="D41" s="327">
        <v>30</v>
      </c>
      <c r="E41" s="327">
        <v>30</v>
      </c>
      <c r="F41" s="327">
        <v>30</v>
      </c>
      <c r="G41" s="327">
        <v>30</v>
      </c>
      <c r="H41" s="327">
        <v>30</v>
      </c>
      <c r="I41" s="327">
        <v>30</v>
      </c>
      <c r="J41" s="327">
        <v>30</v>
      </c>
      <c r="K41" s="327">
        <v>30</v>
      </c>
      <c r="L41" s="258"/>
    </row>
    <row r="42" spans="1:12" ht="13" customHeight="1">
      <c r="A42" s="257" t="s">
        <v>280</v>
      </c>
      <c r="B42" s="327">
        <v>20</v>
      </c>
      <c r="C42" s="327">
        <v>20</v>
      </c>
      <c r="D42" s="327">
        <v>20</v>
      </c>
      <c r="E42" s="327">
        <v>20</v>
      </c>
      <c r="F42" s="327">
        <v>20</v>
      </c>
      <c r="G42" s="327">
        <v>20</v>
      </c>
      <c r="H42" s="327">
        <v>20</v>
      </c>
      <c r="I42" s="327">
        <v>18</v>
      </c>
      <c r="J42" s="327">
        <v>18</v>
      </c>
      <c r="K42" s="327">
        <v>18</v>
      </c>
      <c r="L42" s="258"/>
    </row>
    <row r="43" spans="1:12" ht="13" customHeight="1">
      <c r="A43" s="257" t="s">
        <v>241</v>
      </c>
      <c r="B43" s="327">
        <v>34.5</v>
      </c>
      <c r="C43" s="327">
        <v>27.5</v>
      </c>
      <c r="D43" s="327">
        <v>27.5</v>
      </c>
      <c r="E43" s="327">
        <v>27.5</v>
      </c>
      <c r="F43" s="327">
        <v>22</v>
      </c>
      <c r="G43" s="327">
        <v>22</v>
      </c>
      <c r="H43" s="327">
        <v>22</v>
      </c>
      <c r="I43" s="327">
        <v>22</v>
      </c>
      <c r="J43" s="327">
        <v>22</v>
      </c>
      <c r="K43" s="327">
        <v>22</v>
      </c>
      <c r="L43" s="258"/>
    </row>
    <row r="44" spans="1:12" ht="13" customHeight="1">
      <c r="A44" s="257" t="s">
        <v>323</v>
      </c>
      <c r="B44" s="327">
        <v>10</v>
      </c>
      <c r="C44" s="327">
        <v>10</v>
      </c>
      <c r="D44" s="327">
        <v>12.5</v>
      </c>
      <c r="E44" s="327">
        <v>12.5</v>
      </c>
      <c r="F44" s="327">
        <v>12.5</v>
      </c>
      <c r="G44" s="327">
        <v>12.5</v>
      </c>
      <c r="H44" s="327">
        <v>12.5</v>
      </c>
      <c r="I44" s="327">
        <v>12.5</v>
      </c>
      <c r="J44" s="327">
        <v>12.5</v>
      </c>
      <c r="K44" s="327">
        <v>12.5</v>
      </c>
      <c r="L44" s="258"/>
    </row>
    <row r="45" spans="1:12" ht="13" customHeight="1">
      <c r="A45" s="257" t="s">
        <v>281</v>
      </c>
      <c r="B45" s="327">
        <v>19</v>
      </c>
      <c r="C45" s="327">
        <v>19</v>
      </c>
      <c r="D45" s="327">
        <v>19</v>
      </c>
      <c r="E45" s="327">
        <v>19</v>
      </c>
      <c r="F45" s="327">
        <v>19</v>
      </c>
      <c r="G45" s="327">
        <v>19</v>
      </c>
      <c r="H45" s="327">
        <v>19</v>
      </c>
      <c r="I45" s="327">
        <v>19</v>
      </c>
      <c r="J45" s="327">
        <v>19</v>
      </c>
      <c r="K45" s="327">
        <v>19</v>
      </c>
      <c r="L45" s="258"/>
    </row>
    <row r="46" spans="1:12" ht="13" customHeight="1">
      <c r="A46" s="257" t="s">
        <v>324</v>
      </c>
      <c r="B46" s="327">
        <v>25</v>
      </c>
      <c r="C46" s="327">
        <v>25</v>
      </c>
      <c r="D46" s="327">
        <v>25</v>
      </c>
      <c r="E46" s="327">
        <v>24.5</v>
      </c>
      <c r="F46" s="327">
        <v>22</v>
      </c>
      <c r="G46" s="327">
        <v>22</v>
      </c>
      <c r="H46" s="327">
        <v>22</v>
      </c>
      <c r="I46" s="327">
        <v>22</v>
      </c>
      <c r="J46" s="327">
        <v>22</v>
      </c>
      <c r="K46" s="327">
        <v>22</v>
      </c>
      <c r="L46" s="258"/>
    </row>
    <row r="47" spans="1:12" ht="13" customHeight="1">
      <c r="A47" s="257" t="s">
        <v>383</v>
      </c>
      <c r="B47" s="327"/>
      <c r="C47" s="327"/>
      <c r="D47" s="327"/>
      <c r="E47" s="327"/>
      <c r="F47" s="327"/>
      <c r="G47" s="327"/>
      <c r="H47" s="327">
        <v>25</v>
      </c>
      <c r="I47" s="327">
        <v>25</v>
      </c>
      <c r="J47" s="327">
        <v>25</v>
      </c>
      <c r="K47" s="327">
        <v>25</v>
      </c>
      <c r="L47" s="258"/>
    </row>
    <row r="48" spans="1:12" ht="13" customHeight="1">
      <c r="A48" s="257" t="s">
        <v>384</v>
      </c>
      <c r="B48" s="327"/>
      <c r="C48" s="327"/>
      <c r="D48" s="327"/>
      <c r="E48" s="327"/>
      <c r="F48" s="327"/>
      <c r="G48" s="327"/>
      <c r="H48" s="327">
        <v>25</v>
      </c>
      <c r="I48" s="327">
        <v>25</v>
      </c>
      <c r="J48" s="327">
        <v>25</v>
      </c>
      <c r="K48" s="327">
        <v>25</v>
      </c>
      <c r="L48" s="258"/>
    </row>
    <row r="49" spans="1:12" ht="13" customHeight="1">
      <c r="A49" s="257" t="s">
        <v>242</v>
      </c>
      <c r="B49" s="327">
        <v>29</v>
      </c>
      <c r="C49" s="327">
        <v>29</v>
      </c>
      <c r="D49" s="327">
        <v>29</v>
      </c>
      <c r="E49" s="327">
        <v>28</v>
      </c>
      <c r="F49" s="327">
        <v>27</v>
      </c>
      <c r="G49" s="327">
        <v>27</v>
      </c>
      <c r="H49" s="327">
        <v>27</v>
      </c>
      <c r="I49" s="327">
        <v>27</v>
      </c>
      <c r="J49" s="327">
        <v>27</v>
      </c>
      <c r="K49" s="327">
        <v>27</v>
      </c>
      <c r="L49" s="258"/>
    </row>
    <row r="50" spans="1:12" ht="13" customHeight="1">
      <c r="A50" s="257" t="s">
        <v>260</v>
      </c>
      <c r="B50" s="327">
        <v>24</v>
      </c>
      <c r="C50" s="327">
        <v>23</v>
      </c>
      <c r="D50" s="327">
        <v>22</v>
      </c>
      <c r="E50" s="327">
        <v>22</v>
      </c>
      <c r="F50" s="327">
        <v>22</v>
      </c>
      <c r="G50" s="327">
        <v>22</v>
      </c>
      <c r="H50" s="327">
        <v>22</v>
      </c>
      <c r="I50" s="327">
        <v>25</v>
      </c>
      <c r="J50" s="327">
        <v>25</v>
      </c>
      <c r="K50" s="327">
        <v>25</v>
      </c>
      <c r="L50" s="258"/>
    </row>
    <row r="51" spans="1:12" ht="13" customHeight="1">
      <c r="A51" s="257" t="s">
        <v>385</v>
      </c>
      <c r="B51" s="327">
        <v>20</v>
      </c>
      <c r="C51" s="327">
        <v>25</v>
      </c>
      <c r="D51" s="327">
        <v>25</v>
      </c>
      <c r="E51" s="327">
        <v>25</v>
      </c>
      <c r="F51" s="327">
        <v>22.5</v>
      </c>
      <c r="G51" s="327">
        <v>22.5</v>
      </c>
      <c r="H51" s="327">
        <v>22.5</v>
      </c>
      <c r="I51" s="327">
        <v>23</v>
      </c>
      <c r="J51" s="327">
        <v>22.5</v>
      </c>
      <c r="K51" s="327">
        <v>22.5</v>
      </c>
      <c r="L51" s="258"/>
    </row>
    <row r="52" spans="1:12" ht="13" customHeight="1">
      <c r="A52" s="257" t="s">
        <v>261</v>
      </c>
      <c r="B52" s="327"/>
      <c r="C52" s="327">
        <v>30</v>
      </c>
      <c r="D52" s="327">
        <v>30</v>
      </c>
      <c r="E52" s="327">
        <v>30</v>
      </c>
      <c r="F52" s="327">
        <v>30</v>
      </c>
      <c r="G52" s="327">
        <v>30</v>
      </c>
      <c r="H52" s="327">
        <v>30</v>
      </c>
      <c r="I52" s="327">
        <v>30</v>
      </c>
      <c r="J52" s="327">
        <v>30</v>
      </c>
      <c r="K52" s="327">
        <v>30</v>
      </c>
      <c r="L52" s="258"/>
    </row>
    <row r="53" spans="1:12" ht="13" customHeight="1">
      <c r="A53" s="257" t="s">
        <v>282</v>
      </c>
      <c r="B53" s="327">
        <v>21</v>
      </c>
      <c r="C53" s="327">
        <v>21</v>
      </c>
      <c r="D53" s="327">
        <v>21</v>
      </c>
      <c r="E53" s="327">
        <v>21</v>
      </c>
      <c r="F53" s="327">
        <v>20</v>
      </c>
      <c r="G53" s="327">
        <v>20</v>
      </c>
      <c r="H53" s="327">
        <v>20</v>
      </c>
      <c r="I53" s="327">
        <v>20</v>
      </c>
      <c r="J53" s="327">
        <v>20</v>
      </c>
      <c r="K53" s="327">
        <v>20</v>
      </c>
      <c r="L53" s="258"/>
    </row>
    <row r="54" spans="1:12" ht="13" customHeight="1">
      <c r="A54" s="257" t="s">
        <v>386</v>
      </c>
      <c r="B54" s="327"/>
      <c r="C54" s="327"/>
      <c r="D54" s="327"/>
      <c r="E54" s="327"/>
      <c r="F54" s="327"/>
      <c r="G54" s="327"/>
      <c r="H54" s="327">
        <v>30</v>
      </c>
      <c r="I54" s="327">
        <v>30</v>
      </c>
      <c r="J54" s="327">
        <v>30</v>
      </c>
      <c r="K54" s="327">
        <v>30</v>
      </c>
      <c r="L54" s="258"/>
    </row>
    <row r="55" spans="1:12" ht="13" customHeight="1">
      <c r="A55" s="257" t="s">
        <v>199</v>
      </c>
      <c r="B55" s="327">
        <v>28</v>
      </c>
      <c r="C55" s="327">
        <v>28</v>
      </c>
      <c r="D55" s="327">
        <v>20</v>
      </c>
      <c r="E55" s="327">
        <v>20</v>
      </c>
      <c r="F55" s="327">
        <v>20</v>
      </c>
      <c r="G55" s="327">
        <v>20</v>
      </c>
      <c r="H55" s="327">
        <v>20</v>
      </c>
      <c r="I55" s="327">
        <v>20</v>
      </c>
      <c r="J55" s="327">
        <v>20</v>
      </c>
      <c r="K55" s="327">
        <v>20</v>
      </c>
      <c r="L55" s="258"/>
    </row>
    <row r="56" spans="1:12" ht="13" customHeight="1">
      <c r="A56" s="257" t="s">
        <v>325</v>
      </c>
      <c r="B56" s="327">
        <v>26</v>
      </c>
      <c r="C56" s="327">
        <v>24.5</v>
      </c>
      <c r="D56" s="327">
        <v>24.5</v>
      </c>
      <c r="E56" s="327">
        <v>20</v>
      </c>
      <c r="F56" s="327">
        <v>20</v>
      </c>
      <c r="G56" s="327">
        <v>20</v>
      </c>
      <c r="H56" s="327">
        <v>20</v>
      </c>
      <c r="I56" s="327">
        <v>20</v>
      </c>
      <c r="J56" s="327">
        <v>20</v>
      </c>
      <c r="K56" s="327">
        <v>20</v>
      </c>
      <c r="L56" s="258"/>
    </row>
    <row r="57" spans="1:12" ht="13" customHeight="1">
      <c r="A57" s="257" t="s">
        <v>326</v>
      </c>
      <c r="B57" s="327">
        <v>33.33</v>
      </c>
      <c r="C57" s="327">
        <v>33.33</v>
      </c>
      <c r="D57" s="327">
        <v>33.33</v>
      </c>
      <c r="E57" s="327">
        <v>33.33</v>
      </c>
      <c r="F57" s="327">
        <v>33.33</v>
      </c>
      <c r="G57" s="327">
        <v>33.299999999999997</v>
      </c>
      <c r="H57" s="327">
        <v>33.33</v>
      </c>
      <c r="I57" s="327">
        <v>33</v>
      </c>
      <c r="J57" s="327">
        <v>31</v>
      </c>
      <c r="K57" s="327">
        <v>28</v>
      </c>
      <c r="L57" s="258"/>
    </row>
    <row r="58" spans="1:12" ht="13" customHeight="1">
      <c r="A58" s="257" t="s">
        <v>387</v>
      </c>
      <c r="B58" s="327"/>
      <c r="C58" s="327"/>
      <c r="D58" s="327"/>
      <c r="E58" s="327"/>
      <c r="F58" s="327"/>
      <c r="G58" s="327"/>
      <c r="H58" s="327">
        <v>30</v>
      </c>
      <c r="I58" s="327">
        <v>30</v>
      </c>
      <c r="J58" s="327">
        <v>30</v>
      </c>
      <c r="K58" s="327">
        <v>30</v>
      </c>
      <c r="L58" s="258"/>
    </row>
    <row r="59" spans="1:12" ht="13" customHeight="1">
      <c r="A59" s="257" t="s">
        <v>388</v>
      </c>
      <c r="B59" s="327"/>
      <c r="C59" s="327"/>
      <c r="D59" s="327"/>
      <c r="E59" s="327"/>
      <c r="F59" s="327"/>
      <c r="G59" s="327"/>
      <c r="H59" s="327">
        <v>31</v>
      </c>
      <c r="I59" s="327">
        <v>31</v>
      </c>
      <c r="J59" s="327">
        <v>31</v>
      </c>
      <c r="K59" s="327">
        <v>31</v>
      </c>
      <c r="L59" s="258"/>
    </row>
    <row r="60" spans="1:12" ht="13" customHeight="1">
      <c r="A60" s="257" t="s">
        <v>283</v>
      </c>
      <c r="B60" s="327"/>
      <c r="C60" s="327"/>
      <c r="D60" s="327">
        <v>15</v>
      </c>
      <c r="E60" s="327">
        <v>15</v>
      </c>
      <c r="F60" s="327">
        <v>15</v>
      </c>
      <c r="G60" s="327">
        <v>15</v>
      </c>
      <c r="H60" s="327">
        <v>15</v>
      </c>
      <c r="I60" s="327">
        <v>15</v>
      </c>
      <c r="J60" s="327">
        <v>15</v>
      </c>
      <c r="K60" s="327">
        <v>15</v>
      </c>
      <c r="L60" s="258"/>
    </row>
    <row r="61" spans="1:12" ht="13" customHeight="1">
      <c r="A61" s="257" t="s">
        <v>327</v>
      </c>
      <c r="B61" s="327">
        <v>29.37</v>
      </c>
      <c r="C61" s="327">
        <v>29.48</v>
      </c>
      <c r="D61" s="327">
        <v>29.55</v>
      </c>
      <c r="E61" s="327">
        <v>29.58</v>
      </c>
      <c r="F61" s="327">
        <v>29.72</v>
      </c>
      <c r="G61" s="327">
        <v>29.72</v>
      </c>
      <c r="H61" s="327">
        <v>29.79</v>
      </c>
      <c r="I61" s="327">
        <v>30</v>
      </c>
      <c r="J61" s="327">
        <v>30</v>
      </c>
      <c r="K61" s="327">
        <v>30</v>
      </c>
      <c r="L61" s="258"/>
    </row>
    <row r="62" spans="1:12" ht="13" customHeight="1">
      <c r="A62" s="257" t="s">
        <v>389</v>
      </c>
      <c r="B62" s="327"/>
      <c r="C62" s="327"/>
      <c r="D62" s="327">
        <v>25</v>
      </c>
      <c r="E62" s="327">
        <v>25</v>
      </c>
      <c r="F62" s="327">
        <v>25</v>
      </c>
      <c r="G62" s="327">
        <v>25</v>
      </c>
      <c r="H62" s="327">
        <v>25</v>
      </c>
      <c r="I62" s="327">
        <v>25</v>
      </c>
      <c r="J62" s="327">
        <v>25</v>
      </c>
      <c r="K62" s="327">
        <v>25</v>
      </c>
      <c r="L62" s="258"/>
    </row>
    <row r="63" spans="1:12" ht="13" customHeight="1">
      <c r="A63" s="257" t="s">
        <v>390</v>
      </c>
      <c r="B63" s="327">
        <v>10</v>
      </c>
      <c r="C63" s="327">
        <v>10</v>
      </c>
      <c r="D63" s="327">
        <v>10</v>
      </c>
      <c r="E63" s="327">
        <v>10</v>
      </c>
      <c r="F63" s="327">
        <v>10</v>
      </c>
      <c r="G63" s="327">
        <v>10</v>
      </c>
      <c r="H63" s="327">
        <v>10</v>
      </c>
      <c r="I63" s="327">
        <v>10</v>
      </c>
      <c r="J63" s="327">
        <v>10</v>
      </c>
      <c r="K63" s="327">
        <v>10</v>
      </c>
      <c r="L63" s="258"/>
    </row>
    <row r="64" spans="1:12" ht="13" customHeight="1">
      <c r="A64" s="257" t="s">
        <v>328</v>
      </c>
      <c r="B64" s="327">
        <v>20</v>
      </c>
      <c r="C64" s="327">
        <v>20</v>
      </c>
      <c r="D64" s="327">
        <v>26</v>
      </c>
      <c r="E64" s="327">
        <v>26</v>
      </c>
      <c r="F64" s="327">
        <v>29</v>
      </c>
      <c r="G64" s="327">
        <v>29</v>
      </c>
      <c r="H64" s="327">
        <v>29</v>
      </c>
      <c r="I64" s="327">
        <v>29</v>
      </c>
      <c r="J64" s="327">
        <v>28</v>
      </c>
      <c r="K64" s="327">
        <v>24</v>
      </c>
      <c r="L64" s="258"/>
    </row>
    <row r="65" spans="1:12" ht="13" customHeight="1">
      <c r="A65" s="257" t="s">
        <v>391</v>
      </c>
      <c r="B65" s="327"/>
      <c r="C65" s="327"/>
      <c r="D65" s="327"/>
      <c r="E65" s="327"/>
      <c r="F65" s="327"/>
      <c r="G65" s="327"/>
      <c r="H65" s="327">
        <v>30</v>
      </c>
      <c r="I65" s="327">
        <v>30</v>
      </c>
      <c r="J65" s="327">
        <v>28</v>
      </c>
      <c r="K65" s="327">
        <v>28</v>
      </c>
      <c r="L65" s="258"/>
    </row>
    <row r="66" spans="1:12" ht="13" customHeight="1">
      <c r="A66" s="257" t="s">
        <v>262</v>
      </c>
      <c r="B66" s="327">
        <v>31</v>
      </c>
      <c r="C66" s="327">
        <v>31</v>
      </c>
      <c r="D66" s="327">
        <v>31</v>
      </c>
      <c r="E66" s="327">
        <v>28</v>
      </c>
      <c r="F66" s="327">
        <v>25</v>
      </c>
      <c r="G66" s="327">
        <v>25</v>
      </c>
      <c r="H66" s="327">
        <v>25</v>
      </c>
      <c r="I66" s="327">
        <v>25</v>
      </c>
      <c r="J66" s="327">
        <v>25</v>
      </c>
      <c r="K66" s="327">
        <v>25</v>
      </c>
      <c r="L66" s="258"/>
    </row>
    <row r="67" spans="1:12" ht="13" customHeight="1">
      <c r="A67" s="257" t="s">
        <v>392</v>
      </c>
      <c r="B67" s="327">
        <v>0</v>
      </c>
      <c r="C67" s="327">
        <v>0</v>
      </c>
      <c r="D67" s="327">
        <v>0</v>
      </c>
      <c r="E67" s="327">
        <v>0</v>
      </c>
      <c r="F67" s="327">
        <v>0</v>
      </c>
      <c r="G67" s="327">
        <v>0</v>
      </c>
      <c r="H67" s="327">
        <v>0</v>
      </c>
      <c r="I67" s="327">
        <v>0</v>
      </c>
      <c r="J67" s="327">
        <v>0</v>
      </c>
      <c r="K67" s="327">
        <v>0</v>
      </c>
      <c r="L67" s="258"/>
    </row>
    <row r="68" spans="1:12" ht="13" customHeight="1">
      <c r="A68" s="257" t="s">
        <v>263</v>
      </c>
      <c r="B68" s="327">
        <v>35</v>
      </c>
      <c r="C68" s="327">
        <v>35</v>
      </c>
      <c r="D68" s="327">
        <v>35</v>
      </c>
      <c r="E68" s="327">
        <v>30</v>
      </c>
      <c r="F68" s="327">
        <v>30</v>
      </c>
      <c r="G68" s="327">
        <v>30</v>
      </c>
      <c r="H68" s="327">
        <v>25</v>
      </c>
      <c r="I68" s="327">
        <v>25</v>
      </c>
      <c r="J68" s="327">
        <v>25</v>
      </c>
      <c r="K68" s="327">
        <v>25</v>
      </c>
      <c r="L68" s="258"/>
    </row>
    <row r="69" spans="1:12" ht="13" customHeight="1">
      <c r="A69" s="257" t="s">
        <v>393</v>
      </c>
      <c r="B69" s="327">
        <v>16.5</v>
      </c>
      <c r="C69" s="327">
        <v>16.5</v>
      </c>
      <c r="D69" s="327">
        <v>16.5</v>
      </c>
      <c r="E69" s="327">
        <v>16.5</v>
      </c>
      <c r="F69" s="327">
        <v>16.5</v>
      </c>
      <c r="G69" s="327">
        <v>16.5</v>
      </c>
      <c r="H69" s="327">
        <v>16.5</v>
      </c>
      <c r="I69" s="327">
        <v>16.5</v>
      </c>
      <c r="J69" s="327">
        <v>16.5</v>
      </c>
      <c r="K69" s="327">
        <v>16.5</v>
      </c>
      <c r="L69" s="258"/>
    </row>
    <row r="70" spans="1:12" ht="13" customHeight="1">
      <c r="A70" s="257" t="s">
        <v>284</v>
      </c>
      <c r="B70" s="327">
        <v>19</v>
      </c>
      <c r="C70" s="327">
        <v>19</v>
      </c>
      <c r="D70" s="327">
        <v>19</v>
      </c>
      <c r="E70" s="327">
        <v>19</v>
      </c>
      <c r="F70" s="327">
        <v>19</v>
      </c>
      <c r="G70" s="327">
        <v>19</v>
      </c>
      <c r="H70" s="327">
        <v>9</v>
      </c>
      <c r="I70" s="327">
        <v>9</v>
      </c>
      <c r="J70" s="327">
        <v>9</v>
      </c>
      <c r="K70" s="327">
        <v>9</v>
      </c>
      <c r="L70" s="258"/>
    </row>
    <row r="71" spans="1:12" ht="13" customHeight="1">
      <c r="A71" s="257" t="s">
        <v>330</v>
      </c>
      <c r="B71" s="327">
        <v>20</v>
      </c>
      <c r="C71" s="327">
        <v>20</v>
      </c>
      <c r="D71" s="327">
        <v>20</v>
      </c>
      <c r="E71" s="327">
        <v>20</v>
      </c>
      <c r="F71" s="327">
        <v>20</v>
      </c>
      <c r="G71" s="327">
        <v>20</v>
      </c>
      <c r="H71" s="327">
        <v>20</v>
      </c>
      <c r="I71" s="327">
        <v>20</v>
      </c>
      <c r="J71" s="327">
        <v>20</v>
      </c>
      <c r="K71" s="327">
        <v>20</v>
      </c>
      <c r="L71" s="258"/>
    </row>
    <row r="72" spans="1:12" ht="13" customHeight="1">
      <c r="A72" s="257" t="s">
        <v>202</v>
      </c>
      <c r="B72" s="327">
        <v>32.44</v>
      </c>
      <c r="C72" s="327">
        <v>32.450000000000003</v>
      </c>
      <c r="D72" s="327">
        <v>33.99</v>
      </c>
      <c r="E72" s="327">
        <v>33.99</v>
      </c>
      <c r="F72" s="327">
        <v>34.61</v>
      </c>
      <c r="G72" s="327">
        <v>34.61</v>
      </c>
      <c r="H72" s="327">
        <v>34.61</v>
      </c>
      <c r="I72" s="327">
        <v>35</v>
      </c>
      <c r="J72" s="327">
        <v>30</v>
      </c>
      <c r="K72" s="327">
        <v>30</v>
      </c>
      <c r="L72" s="258"/>
    </row>
    <row r="73" spans="1:12" ht="13" customHeight="1">
      <c r="A73" s="257" t="s">
        <v>204</v>
      </c>
      <c r="B73" s="327">
        <v>25</v>
      </c>
      <c r="C73" s="327">
        <v>25</v>
      </c>
      <c r="D73" s="327">
        <v>25</v>
      </c>
      <c r="E73" s="327">
        <v>25</v>
      </c>
      <c r="F73" s="327">
        <v>25</v>
      </c>
      <c r="G73" s="327">
        <v>25</v>
      </c>
      <c r="H73" s="327">
        <v>25</v>
      </c>
      <c r="I73" s="327">
        <v>25</v>
      </c>
      <c r="J73" s="327">
        <v>25</v>
      </c>
      <c r="K73" s="327">
        <v>25</v>
      </c>
      <c r="L73" s="258"/>
    </row>
    <row r="74" spans="1:12" ht="13" customHeight="1">
      <c r="A74" s="257" t="s">
        <v>304</v>
      </c>
      <c r="B74" s="327"/>
      <c r="C74" s="327"/>
      <c r="D74" s="327">
        <v>15</v>
      </c>
      <c r="E74" s="327">
        <v>15</v>
      </c>
      <c r="F74" s="327">
        <v>15</v>
      </c>
      <c r="G74" s="327">
        <v>15</v>
      </c>
      <c r="H74" s="327">
        <v>15</v>
      </c>
      <c r="I74" s="327">
        <v>15</v>
      </c>
      <c r="J74" s="327">
        <v>15</v>
      </c>
      <c r="K74" s="327">
        <v>15</v>
      </c>
      <c r="L74" s="258"/>
    </row>
    <row r="75" spans="1:12" ht="13" customHeight="1">
      <c r="A75" s="257" t="s">
        <v>331</v>
      </c>
      <c r="B75" s="327">
        <v>12.5</v>
      </c>
      <c r="C75" s="327">
        <v>12.5</v>
      </c>
      <c r="D75" s="327">
        <v>12.5</v>
      </c>
      <c r="E75" s="327">
        <v>12.5</v>
      </c>
      <c r="F75" s="327">
        <v>12.5</v>
      </c>
      <c r="G75" s="327">
        <v>12.5</v>
      </c>
      <c r="H75" s="327">
        <v>12.5</v>
      </c>
      <c r="I75" s="327">
        <v>12.5</v>
      </c>
      <c r="J75" s="327">
        <v>12.5</v>
      </c>
      <c r="K75" s="327">
        <v>12.5</v>
      </c>
      <c r="L75" s="258"/>
    </row>
    <row r="76" spans="1:12" ht="13" customHeight="1">
      <c r="A76" s="257" t="s">
        <v>332</v>
      </c>
      <c r="B76" s="327">
        <v>0</v>
      </c>
      <c r="C76" s="327">
        <v>0</v>
      </c>
      <c r="D76" s="327">
        <v>0</v>
      </c>
      <c r="E76" s="327">
        <v>0</v>
      </c>
      <c r="F76" s="327">
        <v>0</v>
      </c>
      <c r="G76" s="327">
        <v>0</v>
      </c>
      <c r="H76" s="327">
        <v>0</v>
      </c>
      <c r="I76" s="327">
        <v>0</v>
      </c>
      <c r="J76" s="327">
        <v>0</v>
      </c>
      <c r="K76" s="327">
        <v>0</v>
      </c>
      <c r="L76" s="258"/>
    </row>
    <row r="77" spans="1:12" ht="13" customHeight="1">
      <c r="A77" s="257" t="s">
        <v>305</v>
      </c>
      <c r="B77" s="327">
        <v>24</v>
      </c>
      <c r="C77" s="327">
        <v>25</v>
      </c>
      <c r="D77" s="327">
        <v>25</v>
      </c>
      <c r="E77" s="327">
        <v>26.5</v>
      </c>
      <c r="F77" s="327">
        <v>25</v>
      </c>
      <c r="G77" s="327">
        <v>25</v>
      </c>
      <c r="H77" s="327">
        <v>24</v>
      </c>
      <c r="I77" s="327">
        <v>23</v>
      </c>
      <c r="J77" s="327">
        <v>23</v>
      </c>
      <c r="K77" s="327">
        <v>23</v>
      </c>
      <c r="L77" s="258"/>
    </row>
    <row r="78" spans="1:12" ht="13" customHeight="1">
      <c r="A78" s="257" t="s">
        <v>333</v>
      </c>
      <c r="B78" s="327">
        <v>31.4</v>
      </c>
      <c r="C78" s="327">
        <v>31.4</v>
      </c>
      <c r="D78" s="327">
        <v>31.4</v>
      </c>
      <c r="E78" s="327">
        <v>31.4</v>
      </c>
      <c r="F78" s="327">
        <v>31.4</v>
      </c>
      <c r="G78" s="327">
        <v>31.4</v>
      </c>
      <c r="H78" s="327">
        <v>24</v>
      </c>
      <c r="I78" s="327">
        <v>24</v>
      </c>
      <c r="J78" s="327">
        <v>24</v>
      </c>
      <c r="K78" s="327">
        <v>24</v>
      </c>
      <c r="L78" s="258"/>
    </row>
    <row r="79" spans="1:12" ht="13" customHeight="1">
      <c r="A79" s="257" t="s">
        <v>394</v>
      </c>
      <c r="B79" s="327"/>
      <c r="C79" s="327"/>
      <c r="D79" s="327"/>
      <c r="E79" s="327"/>
      <c r="F79" s="327"/>
      <c r="G79" s="327"/>
      <c r="H79" s="327">
        <v>25</v>
      </c>
      <c r="I79" s="327">
        <v>25</v>
      </c>
      <c r="J79" s="327">
        <v>25</v>
      </c>
      <c r="K79" s="327">
        <v>25</v>
      </c>
      <c r="L79" s="258"/>
    </row>
    <row r="80" spans="1:12" ht="13" customHeight="1">
      <c r="A80" s="257" t="s">
        <v>243</v>
      </c>
      <c r="B80" s="327">
        <v>33.33</v>
      </c>
      <c r="C80" s="327">
        <v>33.33</v>
      </c>
      <c r="D80" s="327">
        <v>25</v>
      </c>
      <c r="E80" s="327">
        <v>25</v>
      </c>
      <c r="F80" s="327">
        <v>25</v>
      </c>
      <c r="G80" s="327">
        <v>25</v>
      </c>
      <c r="H80" s="327">
        <v>25</v>
      </c>
      <c r="I80" s="327">
        <v>25</v>
      </c>
      <c r="J80" s="327">
        <v>25</v>
      </c>
      <c r="K80" s="327">
        <v>25</v>
      </c>
      <c r="L80" s="258"/>
    </row>
    <row r="81" spans="1:12" ht="13" customHeight="1">
      <c r="A81" s="257" t="s">
        <v>206</v>
      </c>
      <c r="B81" s="327">
        <v>40.69</v>
      </c>
      <c r="C81" s="327">
        <v>38.01</v>
      </c>
      <c r="D81" s="327">
        <v>38.01</v>
      </c>
      <c r="E81" s="327">
        <v>35.64</v>
      </c>
      <c r="F81" s="327">
        <v>33.86</v>
      </c>
      <c r="G81" s="327">
        <v>30.86</v>
      </c>
      <c r="H81" s="327">
        <v>30.86</v>
      </c>
      <c r="I81" s="327">
        <v>30.86</v>
      </c>
      <c r="J81" s="327">
        <v>30.62</v>
      </c>
      <c r="K81" s="327">
        <v>30.62</v>
      </c>
      <c r="L81" s="258"/>
    </row>
    <row r="82" spans="1:12" ht="13" customHeight="1">
      <c r="A82" s="257" t="s">
        <v>395</v>
      </c>
      <c r="B82" s="327">
        <v>0</v>
      </c>
      <c r="C82" s="327">
        <v>0</v>
      </c>
      <c r="D82" s="327">
        <v>0</v>
      </c>
      <c r="E82" s="327">
        <v>0</v>
      </c>
      <c r="F82" s="327">
        <v>20</v>
      </c>
      <c r="G82" s="327">
        <v>20</v>
      </c>
      <c r="H82" s="327">
        <v>20</v>
      </c>
      <c r="I82" s="327">
        <v>20</v>
      </c>
      <c r="J82" s="327">
        <v>0</v>
      </c>
      <c r="K82" s="327">
        <v>0</v>
      </c>
      <c r="L82" s="258"/>
    </row>
    <row r="83" spans="1:12" ht="13" customHeight="1">
      <c r="A83" s="257" t="s">
        <v>306</v>
      </c>
      <c r="B83" s="327">
        <v>14</v>
      </c>
      <c r="C83" s="327">
        <v>14</v>
      </c>
      <c r="D83" s="327">
        <v>14</v>
      </c>
      <c r="E83" s="327">
        <v>14</v>
      </c>
      <c r="F83" s="327">
        <v>20</v>
      </c>
      <c r="G83" s="327">
        <v>20</v>
      </c>
      <c r="H83" s="327">
        <v>20</v>
      </c>
      <c r="I83" s="327">
        <v>20</v>
      </c>
      <c r="J83" s="327">
        <v>20</v>
      </c>
      <c r="K83" s="327">
        <v>20</v>
      </c>
      <c r="L83" s="258"/>
    </row>
    <row r="84" spans="1:12" ht="13" customHeight="1">
      <c r="A84" s="257" t="s">
        <v>285</v>
      </c>
      <c r="B84" s="327">
        <v>20</v>
      </c>
      <c r="C84" s="327">
        <v>20</v>
      </c>
      <c r="D84" s="327">
        <v>20</v>
      </c>
      <c r="E84" s="327">
        <v>20</v>
      </c>
      <c r="F84" s="327">
        <v>20</v>
      </c>
      <c r="G84" s="327">
        <v>20</v>
      </c>
      <c r="H84" s="327">
        <v>20</v>
      </c>
      <c r="I84" s="327">
        <v>20</v>
      </c>
      <c r="J84" s="327">
        <v>20</v>
      </c>
      <c r="K84" s="327">
        <v>20</v>
      </c>
      <c r="L84" s="258"/>
    </row>
    <row r="85" spans="1:12" ht="13" customHeight="1">
      <c r="A85" s="257" t="s">
        <v>396</v>
      </c>
      <c r="B85" s="327"/>
      <c r="C85" s="327">
        <v>30</v>
      </c>
      <c r="D85" s="327">
        <v>30</v>
      </c>
      <c r="E85" s="327">
        <v>30</v>
      </c>
      <c r="F85" s="327">
        <v>30</v>
      </c>
      <c r="G85" s="327">
        <v>30</v>
      </c>
      <c r="H85" s="327">
        <v>30</v>
      </c>
      <c r="I85" s="327">
        <v>30</v>
      </c>
      <c r="J85" s="327">
        <v>30</v>
      </c>
      <c r="K85" s="327">
        <v>30</v>
      </c>
      <c r="L85" s="258"/>
    </row>
    <row r="86" spans="1:12" ht="13" customHeight="1">
      <c r="A86" s="257" t="s">
        <v>397</v>
      </c>
      <c r="B86" s="327">
        <v>22</v>
      </c>
      <c r="C86" s="327">
        <v>24.2</v>
      </c>
      <c r="D86" s="327">
        <v>24.2</v>
      </c>
      <c r="E86" s="327">
        <v>24.2</v>
      </c>
      <c r="F86" s="327">
        <v>24.2</v>
      </c>
      <c r="G86" s="327">
        <v>24.2</v>
      </c>
      <c r="H86" s="327">
        <v>22</v>
      </c>
      <c r="I86" s="327">
        <v>25</v>
      </c>
      <c r="J86" s="327">
        <v>25</v>
      </c>
      <c r="K86" s="327">
        <v>25</v>
      </c>
      <c r="L86" s="258"/>
    </row>
    <row r="87" spans="1:12" ht="13" customHeight="1">
      <c r="A87" s="257" t="s">
        <v>307</v>
      </c>
      <c r="B87" s="327">
        <v>15</v>
      </c>
      <c r="C87" s="327">
        <v>15</v>
      </c>
      <c r="D87" s="327">
        <v>15</v>
      </c>
      <c r="E87" s="327">
        <v>15</v>
      </c>
      <c r="F87" s="327">
        <v>15</v>
      </c>
      <c r="G87" s="327">
        <v>15</v>
      </c>
      <c r="H87" s="327">
        <v>15</v>
      </c>
      <c r="I87" s="327">
        <v>15</v>
      </c>
      <c r="J87" s="327">
        <v>15</v>
      </c>
      <c r="K87" s="327">
        <v>15</v>
      </c>
      <c r="L87" s="258"/>
    </row>
    <row r="88" spans="1:12" ht="13" customHeight="1">
      <c r="A88" s="257" t="s">
        <v>286</v>
      </c>
      <c r="B88" s="327"/>
      <c r="C88" s="327"/>
      <c r="D88" s="327"/>
      <c r="E88" s="327"/>
      <c r="F88" s="327"/>
      <c r="G88" s="327"/>
      <c r="H88" s="327">
        <v>10</v>
      </c>
      <c r="I88" s="327">
        <v>10</v>
      </c>
      <c r="J88" s="327">
        <v>10</v>
      </c>
      <c r="K88" s="327">
        <v>10</v>
      </c>
      <c r="L88" s="258"/>
    </row>
    <row r="89" spans="1:12" ht="13" customHeight="1">
      <c r="A89" s="257" t="s">
        <v>287</v>
      </c>
      <c r="B89" s="327">
        <v>15</v>
      </c>
      <c r="C89" s="327">
        <v>15</v>
      </c>
      <c r="D89" s="327">
        <v>15</v>
      </c>
      <c r="E89" s="327">
        <v>15</v>
      </c>
      <c r="F89" s="327">
        <v>15</v>
      </c>
      <c r="G89" s="327">
        <v>15</v>
      </c>
      <c r="H89" s="327">
        <v>15</v>
      </c>
      <c r="I89" s="327">
        <v>20</v>
      </c>
      <c r="J89" s="327">
        <v>20</v>
      </c>
      <c r="K89" s="327">
        <v>20</v>
      </c>
      <c r="L89" s="258"/>
    </row>
    <row r="90" spans="1:12" ht="13" customHeight="1">
      <c r="A90" s="257" t="s">
        <v>308</v>
      </c>
      <c r="B90" s="327"/>
      <c r="C90" s="327"/>
      <c r="D90" s="327">
        <v>15</v>
      </c>
      <c r="E90" s="327">
        <v>15</v>
      </c>
      <c r="F90" s="327">
        <v>15</v>
      </c>
      <c r="G90" s="327">
        <v>15</v>
      </c>
      <c r="H90" s="327">
        <v>15</v>
      </c>
      <c r="I90" s="327">
        <v>15</v>
      </c>
      <c r="J90" s="327">
        <v>17</v>
      </c>
      <c r="K90" s="327">
        <v>17</v>
      </c>
      <c r="L90" s="258"/>
    </row>
    <row r="91" spans="1:12" ht="13" customHeight="1">
      <c r="A91" s="257" t="s">
        <v>398</v>
      </c>
      <c r="B91" s="327">
        <v>20</v>
      </c>
      <c r="C91" s="327">
        <v>20</v>
      </c>
      <c r="D91" s="327">
        <v>20</v>
      </c>
      <c r="E91" s="327">
        <v>20</v>
      </c>
      <c r="F91" s="327">
        <v>20</v>
      </c>
      <c r="G91" s="327">
        <v>20</v>
      </c>
      <c r="H91" s="327">
        <v>20</v>
      </c>
      <c r="I91" s="327">
        <v>20</v>
      </c>
      <c r="J91" s="327">
        <v>20</v>
      </c>
      <c r="K91" s="327">
        <v>20</v>
      </c>
      <c r="L91" s="258"/>
    </row>
    <row r="92" spans="1:12" ht="13" customHeight="1">
      <c r="A92" s="257" t="s">
        <v>335</v>
      </c>
      <c r="B92" s="327">
        <v>12.5</v>
      </c>
      <c r="C92" s="327">
        <v>12.5</v>
      </c>
      <c r="D92" s="327">
        <v>12.5</v>
      </c>
      <c r="E92" s="327">
        <v>12.5</v>
      </c>
      <c r="F92" s="327">
        <v>12.5</v>
      </c>
      <c r="G92" s="327">
        <v>12.5</v>
      </c>
      <c r="H92" s="327">
        <v>12.5</v>
      </c>
      <c r="I92" s="327">
        <v>12.5</v>
      </c>
      <c r="J92" s="327">
        <v>12.5</v>
      </c>
      <c r="K92" s="327">
        <v>12.5</v>
      </c>
      <c r="L92" s="258"/>
    </row>
    <row r="93" spans="1:12" ht="13" customHeight="1">
      <c r="A93" s="257" t="s">
        <v>288</v>
      </c>
      <c r="B93" s="327">
        <v>15</v>
      </c>
      <c r="C93" s="327">
        <v>15</v>
      </c>
      <c r="D93" s="327">
        <v>15</v>
      </c>
      <c r="E93" s="327">
        <v>15</v>
      </c>
      <c r="F93" s="327">
        <v>15</v>
      </c>
      <c r="G93" s="327">
        <v>15</v>
      </c>
      <c r="H93" s="327">
        <v>15</v>
      </c>
      <c r="I93" s="327">
        <v>15</v>
      </c>
      <c r="J93" s="327">
        <v>15</v>
      </c>
      <c r="K93" s="327">
        <v>15</v>
      </c>
      <c r="L93" s="258"/>
    </row>
    <row r="94" spans="1:12" ht="13" customHeight="1">
      <c r="A94" s="257" t="s">
        <v>336</v>
      </c>
      <c r="B94" s="327">
        <v>28.8</v>
      </c>
      <c r="C94" s="327">
        <v>28.8</v>
      </c>
      <c r="D94" s="327">
        <v>29.22</v>
      </c>
      <c r="E94" s="327">
        <v>29.22</v>
      </c>
      <c r="F94" s="327">
        <v>29.22</v>
      </c>
      <c r="G94" s="327">
        <v>29.22</v>
      </c>
      <c r="H94" s="327">
        <v>27.08</v>
      </c>
      <c r="I94" s="327">
        <v>26.01</v>
      </c>
      <c r="J94" s="327">
        <v>24.94</v>
      </c>
      <c r="K94" s="327">
        <v>24.94</v>
      </c>
      <c r="L94" s="258"/>
    </row>
    <row r="95" spans="1:12" ht="13" customHeight="1">
      <c r="A95" s="257" t="s">
        <v>399</v>
      </c>
      <c r="B95" s="327">
        <v>12</v>
      </c>
      <c r="C95" s="327">
        <v>12</v>
      </c>
      <c r="D95" s="327">
        <v>12</v>
      </c>
      <c r="E95" s="327">
        <v>12</v>
      </c>
      <c r="F95" s="327">
        <v>12</v>
      </c>
      <c r="G95" s="327">
        <v>12</v>
      </c>
      <c r="H95" s="327">
        <v>12</v>
      </c>
      <c r="I95" s="327">
        <v>12</v>
      </c>
      <c r="J95" s="327">
        <v>12</v>
      </c>
      <c r="K95" s="327">
        <v>12</v>
      </c>
      <c r="L95" s="258"/>
    </row>
    <row r="96" spans="1:12" ht="13" customHeight="1">
      <c r="A96" s="257" t="s">
        <v>289</v>
      </c>
      <c r="B96" s="327">
        <v>10</v>
      </c>
      <c r="C96" s="327">
        <v>10</v>
      </c>
      <c r="D96" s="327">
        <v>10</v>
      </c>
      <c r="E96" s="327">
        <v>10</v>
      </c>
      <c r="F96" s="327">
        <v>10</v>
      </c>
      <c r="G96" s="327">
        <v>10</v>
      </c>
      <c r="H96" s="327">
        <v>10</v>
      </c>
      <c r="I96" s="327">
        <v>10</v>
      </c>
      <c r="J96" s="327">
        <v>10</v>
      </c>
      <c r="K96" s="327">
        <v>10</v>
      </c>
      <c r="L96" s="258"/>
    </row>
    <row r="97" spans="1:12" ht="13" customHeight="1">
      <c r="A97" s="257" t="s">
        <v>400</v>
      </c>
      <c r="B97" s="327"/>
      <c r="C97" s="327"/>
      <c r="D97" s="327"/>
      <c r="E97" s="327"/>
      <c r="F97" s="327"/>
      <c r="G97" s="327"/>
      <c r="H97" s="327">
        <v>20</v>
      </c>
      <c r="I97" s="327">
        <v>20</v>
      </c>
      <c r="J97" s="327">
        <v>20</v>
      </c>
      <c r="K97" s="327">
        <v>20</v>
      </c>
      <c r="L97" s="258"/>
    </row>
    <row r="98" spans="1:12" ht="13" customHeight="1">
      <c r="A98" s="257" t="s">
        <v>401</v>
      </c>
      <c r="B98" s="327"/>
      <c r="C98" s="327">
        <v>30</v>
      </c>
      <c r="D98" s="327">
        <v>30</v>
      </c>
      <c r="E98" s="327">
        <v>30</v>
      </c>
      <c r="F98" s="327">
        <v>30</v>
      </c>
      <c r="G98" s="327">
        <v>30</v>
      </c>
      <c r="H98" s="327">
        <v>30</v>
      </c>
      <c r="I98" s="327">
        <v>30</v>
      </c>
      <c r="J98" s="327">
        <v>30</v>
      </c>
      <c r="K98" s="327">
        <v>30</v>
      </c>
      <c r="L98" s="258"/>
    </row>
    <row r="99" spans="1:12" ht="13" customHeight="1">
      <c r="A99" s="257" t="s">
        <v>212</v>
      </c>
      <c r="B99" s="327">
        <v>25</v>
      </c>
      <c r="C99" s="327">
        <v>25</v>
      </c>
      <c r="D99" s="327">
        <v>25</v>
      </c>
      <c r="E99" s="327">
        <v>25</v>
      </c>
      <c r="F99" s="327">
        <v>24</v>
      </c>
      <c r="G99" s="327">
        <v>24</v>
      </c>
      <c r="H99" s="327">
        <v>24</v>
      </c>
      <c r="I99" s="327">
        <v>24</v>
      </c>
      <c r="J99" s="327">
        <v>24</v>
      </c>
      <c r="K99" s="327">
        <v>24</v>
      </c>
      <c r="L99" s="258"/>
    </row>
    <row r="100" spans="1:12" ht="13" customHeight="1">
      <c r="A100" s="257" t="s">
        <v>337</v>
      </c>
      <c r="B100" s="327">
        <v>35</v>
      </c>
      <c r="C100" s="327">
        <v>35</v>
      </c>
      <c r="D100" s="327">
        <v>35</v>
      </c>
      <c r="E100" s="327">
        <v>35</v>
      </c>
      <c r="F100" s="327">
        <v>35</v>
      </c>
      <c r="G100" s="327">
        <v>35</v>
      </c>
      <c r="H100" s="327">
        <v>35</v>
      </c>
      <c r="I100" s="327">
        <v>35</v>
      </c>
      <c r="J100" s="327">
        <v>35</v>
      </c>
      <c r="K100" s="327">
        <v>35</v>
      </c>
      <c r="L100" s="258"/>
    </row>
    <row r="101" spans="1:12" ht="13" customHeight="1">
      <c r="A101" s="257" t="s">
        <v>190</v>
      </c>
      <c r="B101" s="327">
        <v>15</v>
      </c>
      <c r="C101" s="327">
        <v>15</v>
      </c>
      <c r="D101" s="327">
        <v>15</v>
      </c>
      <c r="E101" s="327">
        <v>15</v>
      </c>
      <c r="F101" s="327">
        <v>15</v>
      </c>
      <c r="G101" s="327">
        <v>15</v>
      </c>
      <c r="H101" s="327">
        <v>15</v>
      </c>
      <c r="I101" s="327">
        <v>15</v>
      </c>
      <c r="J101" s="327">
        <v>15</v>
      </c>
      <c r="K101" s="327">
        <v>15</v>
      </c>
      <c r="L101" s="258"/>
    </row>
    <row r="102" spans="1:12" ht="13" customHeight="1">
      <c r="A102" s="257" t="s">
        <v>264</v>
      </c>
      <c r="B102" s="327">
        <v>30</v>
      </c>
      <c r="C102" s="327">
        <v>30</v>
      </c>
      <c r="D102" s="327">
        <v>30</v>
      </c>
      <c r="E102" s="327">
        <v>30</v>
      </c>
      <c r="F102" s="327">
        <v>30</v>
      </c>
      <c r="G102" s="327">
        <v>30</v>
      </c>
      <c r="H102" s="327">
        <v>30</v>
      </c>
      <c r="I102" s="327">
        <v>30</v>
      </c>
      <c r="J102" s="327">
        <v>30</v>
      </c>
      <c r="K102" s="327">
        <v>30</v>
      </c>
      <c r="L102" s="258"/>
    </row>
    <row r="103" spans="1:12" ht="13" customHeight="1">
      <c r="A103" s="257" t="s">
        <v>290</v>
      </c>
      <c r="B103" s="327"/>
      <c r="C103" s="327"/>
      <c r="D103" s="327"/>
      <c r="E103" s="327"/>
      <c r="F103" s="327">
        <v>12</v>
      </c>
      <c r="G103" s="327">
        <v>12</v>
      </c>
      <c r="H103" s="327">
        <v>12</v>
      </c>
      <c r="I103" s="327">
        <v>12</v>
      </c>
      <c r="J103" s="327">
        <v>12</v>
      </c>
      <c r="K103" s="327">
        <v>12</v>
      </c>
      <c r="L103" s="258"/>
    </row>
    <row r="104" spans="1:12" ht="13" customHeight="1">
      <c r="A104" s="257" t="s">
        <v>402</v>
      </c>
      <c r="B104" s="327"/>
      <c r="C104" s="327"/>
      <c r="D104" s="327"/>
      <c r="E104" s="327"/>
      <c r="F104" s="327"/>
      <c r="G104" s="327"/>
      <c r="H104" s="327">
        <v>33.33</v>
      </c>
      <c r="I104" s="327">
        <v>33</v>
      </c>
      <c r="J104" s="327">
        <v>33</v>
      </c>
      <c r="K104" s="327">
        <v>33</v>
      </c>
      <c r="L104" s="258"/>
    </row>
    <row r="105" spans="1:12" ht="13" customHeight="1">
      <c r="A105" s="257" t="s">
        <v>216</v>
      </c>
      <c r="B105" s="327"/>
      <c r="C105" s="327"/>
      <c r="D105" s="327"/>
      <c r="E105" s="327"/>
      <c r="F105" s="327"/>
      <c r="G105" s="327"/>
      <c r="H105" s="327">
        <v>25</v>
      </c>
      <c r="I105" s="327">
        <v>25</v>
      </c>
      <c r="J105" s="327">
        <v>25</v>
      </c>
      <c r="K105" s="327">
        <v>25</v>
      </c>
      <c r="L105" s="258"/>
    </row>
    <row r="106" spans="1:12" ht="13" customHeight="1">
      <c r="A106" s="257" t="s">
        <v>291</v>
      </c>
      <c r="B106" s="327">
        <v>9</v>
      </c>
      <c r="C106" s="327">
        <v>9</v>
      </c>
      <c r="D106" s="327">
        <v>9</v>
      </c>
      <c r="E106" s="327">
        <v>9</v>
      </c>
      <c r="F106" s="327">
        <v>9</v>
      </c>
      <c r="G106" s="327">
        <v>9</v>
      </c>
      <c r="H106" s="327">
        <v>9</v>
      </c>
      <c r="I106" s="327">
        <v>9</v>
      </c>
      <c r="J106" s="327">
        <v>9</v>
      </c>
      <c r="K106" s="327">
        <v>9</v>
      </c>
      <c r="L106" s="258"/>
    </row>
    <row r="107" spans="1:12" ht="13" customHeight="1">
      <c r="A107" s="257" t="s">
        <v>403</v>
      </c>
      <c r="B107" s="327"/>
      <c r="C107" s="327"/>
      <c r="D107" s="327">
        <v>30</v>
      </c>
      <c r="E107" s="327">
        <v>30</v>
      </c>
      <c r="F107" s="327">
        <v>31</v>
      </c>
      <c r="G107" s="327">
        <v>31</v>
      </c>
      <c r="H107" s="327">
        <v>31</v>
      </c>
      <c r="I107" s="327">
        <v>31</v>
      </c>
      <c r="J107" s="327">
        <v>31</v>
      </c>
      <c r="K107" s="327">
        <v>31</v>
      </c>
      <c r="L107" s="258"/>
    </row>
    <row r="108" spans="1:12" ht="13" customHeight="1">
      <c r="A108" s="257" t="s">
        <v>404</v>
      </c>
      <c r="B108" s="327">
        <v>32</v>
      </c>
      <c r="C108" s="327">
        <v>32</v>
      </c>
      <c r="D108" s="327">
        <v>32</v>
      </c>
      <c r="E108" s="327">
        <v>32</v>
      </c>
      <c r="F108" s="327">
        <v>32</v>
      </c>
      <c r="G108" s="327">
        <v>32</v>
      </c>
      <c r="H108" s="327">
        <v>32</v>
      </c>
      <c r="I108" s="327">
        <v>32</v>
      </c>
      <c r="J108" s="327">
        <v>32</v>
      </c>
      <c r="K108" s="327">
        <v>32</v>
      </c>
      <c r="L108" s="258"/>
    </row>
    <row r="109" spans="1:12" ht="13" customHeight="1">
      <c r="A109" s="257" t="s">
        <v>405</v>
      </c>
      <c r="B109" s="327"/>
      <c r="C109" s="327"/>
      <c r="D109" s="327"/>
      <c r="E109" s="327"/>
      <c r="F109" s="327"/>
      <c r="G109" s="327"/>
      <c r="H109" s="327">
        <v>25</v>
      </c>
      <c r="I109" s="327">
        <v>25</v>
      </c>
      <c r="J109" s="327">
        <v>25</v>
      </c>
      <c r="K109" s="327">
        <v>25</v>
      </c>
      <c r="L109" s="258"/>
    </row>
    <row r="110" spans="1:12" ht="13" customHeight="1">
      <c r="A110" s="257" t="s">
        <v>406</v>
      </c>
      <c r="B110" s="327">
        <v>34</v>
      </c>
      <c r="C110" s="327">
        <v>34</v>
      </c>
      <c r="D110" s="327">
        <v>33</v>
      </c>
      <c r="E110" s="327">
        <v>33</v>
      </c>
      <c r="F110" s="327">
        <v>33</v>
      </c>
      <c r="G110" s="327">
        <v>32</v>
      </c>
      <c r="H110" s="327">
        <v>32</v>
      </c>
      <c r="I110" s="327">
        <v>32</v>
      </c>
      <c r="J110" s="327">
        <v>32</v>
      </c>
      <c r="K110" s="327">
        <v>32</v>
      </c>
      <c r="L110" s="258"/>
    </row>
    <row r="111" spans="1:12" ht="13" customHeight="1">
      <c r="A111" s="257" t="s">
        <v>338</v>
      </c>
      <c r="B111" s="327">
        <v>25</v>
      </c>
      <c r="C111" s="327">
        <v>25</v>
      </c>
      <c r="D111" s="327">
        <v>25</v>
      </c>
      <c r="E111" s="327">
        <v>25</v>
      </c>
      <c r="F111" s="327">
        <v>25</v>
      </c>
      <c r="G111" s="327">
        <v>25</v>
      </c>
      <c r="H111" s="327">
        <v>25</v>
      </c>
      <c r="I111" s="327">
        <v>25</v>
      </c>
      <c r="J111" s="327">
        <v>25</v>
      </c>
      <c r="K111" s="327">
        <v>25</v>
      </c>
      <c r="L111" s="258"/>
    </row>
    <row r="112" spans="1:12" ht="13" customHeight="1">
      <c r="A112" s="257" t="s">
        <v>231</v>
      </c>
      <c r="B112" s="327">
        <v>28</v>
      </c>
      <c r="C112" s="327">
        <v>28</v>
      </c>
      <c r="D112" s="327">
        <v>28</v>
      </c>
      <c r="E112" s="327">
        <v>28</v>
      </c>
      <c r="F112" s="327">
        <v>28</v>
      </c>
      <c r="G112" s="327">
        <v>28</v>
      </c>
      <c r="H112" s="327">
        <v>28</v>
      </c>
      <c r="I112" s="327">
        <v>28</v>
      </c>
      <c r="J112" s="327">
        <v>28</v>
      </c>
      <c r="K112" s="327">
        <v>28</v>
      </c>
      <c r="L112" s="258"/>
    </row>
    <row r="113" spans="1:12" ht="13" customHeight="1">
      <c r="A113" s="257" t="s">
        <v>265</v>
      </c>
      <c r="B113" s="327"/>
      <c r="C113" s="327"/>
      <c r="D113" s="327"/>
      <c r="E113" s="327"/>
      <c r="F113" s="327"/>
      <c r="G113" s="327"/>
      <c r="H113" s="327">
        <v>30</v>
      </c>
      <c r="I113" s="327">
        <v>30</v>
      </c>
      <c r="J113" s="327">
        <v>30</v>
      </c>
      <c r="K113" s="327">
        <v>30</v>
      </c>
      <c r="L113" s="258"/>
    </row>
    <row r="114" spans="1:12" ht="13" customHeight="1">
      <c r="A114" s="257" t="s">
        <v>407</v>
      </c>
      <c r="B114" s="327">
        <v>30</v>
      </c>
      <c r="C114" s="327">
        <v>30</v>
      </c>
      <c r="D114" s="327">
        <v>30</v>
      </c>
      <c r="E114" s="327">
        <v>30</v>
      </c>
      <c r="F114" s="327">
        <v>30</v>
      </c>
      <c r="G114" s="327">
        <v>30</v>
      </c>
      <c r="H114" s="327">
        <v>30</v>
      </c>
      <c r="I114" s="327">
        <v>30</v>
      </c>
      <c r="J114" s="327">
        <v>30</v>
      </c>
      <c r="K114" s="327">
        <v>30</v>
      </c>
      <c r="L114" s="258"/>
    </row>
    <row r="115" spans="1:12" ht="13" customHeight="1">
      <c r="A115" s="257" t="s">
        <v>339</v>
      </c>
      <c r="B115" s="327">
        <v>28</v>
      </c>
      <c r="C115" s="327">
        <v>28</v>
      </c>
      <c r="D115" s="327">
        <v>28</v>
      </c>
      <c r="E115" s="327">
        <v>27</v>
      </c>
      <c r="F115" s="327">
        <v>27</v>
      </c>
      <c r="G115" s="327">
        <v>25</v>
      </c>
      <c r="H115" s="327">
        <v>24</v>
      </c>
      <c r="I115" s="327">
        <v>23</v>
      </c>
      <c r="J115" s="327">
        <v>22</v>
      </c>
      <c r="K115" s="327">
        <v>22</v>
      </c>
      <c r="L115" s="258"/>
    </row>
    <row r="116" spans="1:12" ht="13" customHeight="1">
      <c r="A116" s="257" t="s">
        <v>309</v>
      </c>
      <c r="B116" s="327">
        <v>12</v>
      </c>
      <c r="C116" s="327">
        <v>12</v>
      </c>
      <c r="D116" s="327">
        <v>12</v>
      </c>
      <c r="E116" s="327">
        <v>12</v>
      </c>
      <c r="F116" s="327">
        <v>12</v>
      </c>
      <c r="G116" s="327">
        <v>12</v>
      </c>
      <c r="H116" s="327">
        <v>15</v>
      </c>
      <c r="I116" s="327">
        <v>15</v>
      </c>
      <c r="J116" s="327">
        <v>15</v>
      </c>
      <c r="K116" s="327">
        <v>15</v>
      </c>
      <c r="L116" s="258"/>
    </row>
    <row r="117" spans="1:12" ht="13" customHeight="1">
      <c r="A117" s="257" t="s">
        <v>217</v>
      </c>
      <c r="B117" s="327">
        <v>35</v>
      </c>
      <c r="C117" s="327">
        <v>35</v>
      </c>
      <c r="D117" s="327">
        <v>35</v>
      </c>
      <c r="E117" s="327">
        <v>34</v>
      </c>
      <c r="F117" s="327">
        <v>33</v>
      </c>
      <c r="G117" s="327">
        <v>32</v>
      </c>
      <c r="H117" s="327">
        <v>31</v>
      </c>
      <c r="I117" s="327">
        <v>30</v>
      </c>
      <c r="J117" s="327">
        <v>30</v>
      </c>
      <c r="K117" s="327">
        <v>35</v>
      </c>
      <c r="L117" s="258"/>
    </row>
    <row r="118" spans="1:12" ht="13" customHeight="1">
      <c r="A118" s="257" t="s">
        <v>408</v>
      </c>
      <c r="B118" s="327"/>
      <c r="C118" s="327"/>
      <c r="D118" s="327"/>
      <c r="E118" s="327"/>
      <c r="F118" s="327"/>
      <c r="G118" s="327"/>
      <c r="H118" s="327">
        <v>15</v>
      </c>
      <c r="I118" s="327">
        <v>15</v>
      </c>
      <c r="J118" s="327">
        <v>15</v>
      </c>
      <c r="K118" s="327">
        <v>15</v>
      </c>
      <c r="L118" s="258"/>
    </row>
    <row r="119" spans="1:12" ht="13" customHeight="1">
      <c r="A119" s="257" t="s">
        <v>266</v>
      </c>
      <c r="B119" s="327">
        <v>25</v>
      </c>
      <c r="C119" s="327">
        <v>25</v>
      </c>
      <c r="D119" s="327">
        <v>25</v>
      </c>
      <c r="E119" s="327">
        <v>25</v>
      </c>
      <c r="F119" s="327">
        <v>25</v>
      </c>
      <c r="G119" s="327">
        <v>25</v>
      </c>
      <c r="H119" s="327">
        <v>25</v>
      </c>
      <c r="I119" s="327">
        <v>25</v>
      </c>
      <c r="J119" s="327">
        <v>25</v>
      </c>
      <c r="K119" s="327">
        <v>25</v>
      </c>
      <c r="L119" s="258"/>
    </row>
    <row r="120" spans="1:12" ht="13" customHeight="1">
      <c r="A120" s="257" t="s">
        <v>218</v>
      </c>
      <c r="B120" s="327">
        <v>30</v>
      </c>
      <c r="C120" s="327">
        <v>30</v>
      </c>
      <c r="D120" s="327">
        <v>30</v>
      </c>
      <c r="E120" s="327">
        <v>30</v>
      </c>
      <c r="F120" s="327">
        <v>30</v>
      </c>
      <c r="G120" s="327">
        <v>30</v>
      </c>
      <c r="H120" s="327">
        <v>30</v>
      </c>
      <c r="I120" s="327">
        <v>30</v>
      </c>
      <c r="J120" s="327">
        <v>30</v>
      </c>
      <c r="K120" s="327">
        <v>30</v>
      </c>
      <c r="L120" s="258"/>
    </row>
    <row r="121" spans="1:12" ht="13" customHeight="1">
      <c r="A121" s="257" t="s">
        <v>267</v>
      </c>
      <c r="B121" s="327">
        <v>10</v>
      </c>
      <c r="C121" s="327">
        <v>10</v>
      </c>
      <c r="D121" s="327">
        <v>10</v>
      </c>
      <c r="E121" s="327">
        <v>10</v>
      </c>
      <c r="F121" s="327">
        <v>10</v>
      </c>
      <c r="G121" s="327">
        <v>10</v>
      </c>
      <c r="H121" s="327">
        <v>10</v>
      </c>
      <c r="I121" s="327">
        <v>10</v>
      </c>
      <c r="J121" s="327">
        <v>10</v>
      </c>
      <c r="K121" s="327">
        <v>10</v>
      </c>
      <c r="L121" s="258"/>
    </row>
    <row r="122" spans="1:12" ht="13" customHeight="1">
      <c r="A122" s="257" t="s">
        <v>268</v>
      </c>
      <c r="B122" s="327">
        <v>30</v>
      </c>
      <c r="C122" s="327">
        <v>30</v>
      </c>
      <c r="D122" s="327">
        <v>30</v>
      </c>
      <c r="E122" s="327">
        <v>30</v>
      </c>
      <c r="F122" s="327">
        <v>28</v>
      </c>
      <c r="G122" s="327">
        <v>28</v>
      </c>
      <c r="H122" s="327">
        <v>29.5</v>
      </c>
      <c r="I122" s="327">
        <v>29.5</v>
      </c>
      <c r="J122" s="327">
        <v>29.5</v>
      </c>
      <c r="K122" s="327">
        <v>29.5</v>
      </c>
      <c r="L122" s="258"/>
    </row>
    <row r="123" spans="1:12" ht="13" customHeight="1">
      <c r="A123" s="257" t="s">
        <v>219</v>
      </c>
      <c r="B123" s="327">
        <v>30</v>
      </c>
      <c r="C123" s="327">
        <v>30</v>
      </c>
      <c r="D123" s="327">
        <v>30</v>
      </c>
      <c r="E123" s="327">
        <v>30</v>
      </c>
      <c r="F123" s="327">
        <v>30</v>
      </c>
      <c r="G123" s="327">
        <v>30</v>
      </c>
      <c r="H123" s="327">
        <v>30</v>
      </c>
      <c r="I123" s="327">
        <v>30</v>
      </c>
      <c r="J123" s="327">
        <v>30</v>
      </c>
      <c r="K123" s="327">
        <v>30</v>
      </c>
      <c r="L123" s="258"/>
    </row>
    <row r="124" spans="1:12" ht="13" customHeight="1">
      <c r="A124" s="257" t="s">
        <v>292</v>
      </c>
      <c r="B124" s="327">
        <v>19</v>
      </c>
      <c r="C124" s="327">
        <v>19</v>
      </c>
      <c r="D124" s="327">
        <v>19</v>
      </c>
      <c r="E124" s="327">
        <v>19</v>
      </c>
      <c r="F124" s="327">
        <v>19</v>
      </c>
      <c r="G124" s="327">
        <v>19</v>
      </c>
      <c r="H124" s="327">
        <v>19</v>
      </c>
      <c r="I124" s="327">
        <v>19</v>
      </c>
      <c r="J124" s="327">
        <v>19</v>
      </c>
      <c r="K124" s="327">
        <v>19</v>
      </c>
      <c r="L124" s="258"/>
    </row>
    <row r="125" spans="1:12" ht="13" customHeight="1">
      <c r="A125" s="257" t="s">
        <v>340</v>
      </c>
      <c r="B125" s="327">
        <v>25</v>
      </c>
      <c r="C125" s="327">
        <v>25</v>
      </c>
      <c r="D125" s="327">
        <v>25</v>
      </c>
      <c r="E125" s="327">
        <v>23</v>
      </c>
      <c r="F125" s="327">
        <v>21</v>
      </c>
      <c r="G125" s="327">
        <v>21</v>
      </c>
      <c r="H125" s="327">
        <v>21</v>
      </c>
      <c r="I125" s="327">
        <v>21</v>
      </c>
      <c r="J125" s="327">
        <v>21</v>
      </c>
      <c r="K125" s="327">
        <v>21</v>
      </c>
      <c r="L125" s="258"/>
    </row>
    <row r="126" spans="1:12" ht="13" customHeight="1">
      <c r="A126" s="257" t="s">
        <v>310</v>
      </c>
      <c r="B126" s="327">
        <v>10</v>
      </c>
      <c r="C126" s="327">
        <v>10</v>
      </c>
      <c r="D126" s="327">
        <v>10</v>
      </c>
      <c r="E126" s="327">
        <v>10</v>
      </c>
      <c r="F126" s="327">
        <v>10</v>
      </c>
      <c r="G126" s="327"/>
      <c r="H126" s="327">
        <v>10</v>
      </c>
      <c r="I126" s="327">
        <v>10</v>
      </c>
      <c r="J126" s="327">
        <v>10</v>
      </c>
      <c r="K126" s="327">
        <v>10</v>
      </c>
      <c r="L126" s="258"/>
    </row>
    <row r="127" spans="1:12" ht="13" customHeight="1">
      <c r="A127" s="257" t="s">
        <v>293</v>
      </c>
      <c r="B127" s="327">
        <v>16</v>
      </c>
      <c r="C127" s="327">
        <v>16</v>
      </c>
      <c r="D127" s="327">
        <v>16</v>
      </c>
      <c r="E127" s="327">
        <v>16</v>
      </c>
      <c r="F127" s="327">
        <v>16</v>
      </c>
      <c r="G127" s="327">
        <v>16</v>
      </c>
      <c r="H127" s="327">
        <v>16</v>
      </c>
      <c r="I127" s="327">
        <v>16</v>
      </c>
      <c r="J127" s="327">
        <v>16</v>
      </c>
      <c r="K127" s="327">
        <v>16</v>
      </c>
      <c r="L127" s="258"/>
    </row>
    <row r="128" spans="1:12" ht="13" customHeight="1">
      <c r="A128" s="257" t="s">
        <v>294</v>
      </c>
      <c r="B128" s="327">
        <v>20</v>
      </c>
      <c r="C128" s="327">
        <v>20</v>
      </c>
      <c r="D128" s="327">
        <v>20</v>
      </c>
      <c r="E128" s="327">
        <v>20</v>
      </c>
      <c r="F128" s="327">
        <v>20</v>
      </c>
      <c r="G128" s="327">
        <v>20</v>
      </c>
      <c r="H128" s="327">
        <v>20</v>
      </c>
      <c r="I128" s="327">
        <v>20</v>
      </c>
      <c r="J128" s="327">
        <v>20</v>
      </c>
      <c r="K128" s="327">
        <v>20</v>
      </c>
      <c r="L128" s="258"/>
    </row>
    <row r="129" spans="1:12" ht="13" customHeight="1">
      <c r="A129" s="257" t="s">
        <v>409</v>
      </c>
      <c r="B129" s="327"/>
      <c r="C129" s="327"/>
      <c r="D129" s="327"/>
      <c r="E129" s="327"/>
      <c r="F129" s="327"/>
      <c r="G129" s="327"/>
      <c r="H129" s="327">
        <v>30</v>
      </c>
      <c r="I129" s="327">
        <v>30</v>
      </c>
      <c r="J129" s="327">
        <v>30</v>
      </c>
      <c r="K129" s="327">
        <v>30</v>
      </c>
      <c r="L129" s="258"/>
    </row>
    <row r="130" spans="1:12" ht="13" customHeight="1">
      <c r="A130" s="257" t="s">
        <v>410</v>
      </c>
      <c r="B130" s="327"/>
      <c r="C130" s="327"/>
      <c r="D130" s="327"/>
      <c r="E130" s="327"/>
      <c r="F130" s="327"/>
      <c r="G130" s="327"/>
      <c r="H130" s="327">
        <v>33</v>
      </c>
      <c r="I130" s="327">
        <v>33</v>
      </c>
      <c r="J130" s="327">
        <v>33</v>
      </c>
      <c r="K130" s="327">
        <v>33</v>
      </c>
      <c r="L130" s="258"/>
    </row>
    <row r="131" spans="1:12" ht="13" customHeight="1">
      <c r="A131" s="257" t="s">
        <v>411</v>
      </c>
      <c r="B131" s="327"/>
      <c r="C131" s="327"/>
      <c r="D131" s="327"/>
      <c r="E131" s="327"/>
      <c r="F131" s="327"/>
      <c r="G131" s="327"/>
      <c r="H131" s="327">
        <v>30</v>
      </c>
      <c r="I131" s="327">
        <v>30</v>
      </c>
      <c r="J131" s="327">
        <v>30</v>
      </c>
      <c r="K131" s="327">
        <v>30</v>
      </c>
      <c r="L131" s="258"/>
    </row>
    <row r="132" spans="1:12" ht="13" customHeight="1">
      <c r="A132" s="257" t="s">
        <v>412</v>
      </c>
      <c r="B132" s="327"/>
      <c r="C132" s="327"/>
      <c r="D132" s="327"/>
      <c r="E132" s="327"/>
      <c r="F132" s="327"/>
      <c r="G132" s="327"/>
      <c r="H132" s="327">
        <v>32.5</v>
      </c>
      <c r="I132" s="327">
        <v>33</v>
      </c>
      <c r="J132" s="327">
        <v>30</v>
      </c>
      <c r="K132" s="327">
        <v>30</v>
      </c>
      <c r="L132" s="258"/>
    </row>
    <row r="133" spans="1:12" ht="13" customHeight="1">
      <c r="A133" s="257" t="s">
        <v>413</v>
      </c>
      <c r="B133" s="327">
        <v>27</v>
      </c>
      <c r="C133" s="327">
        <v>27</v>
      </c>
      <c r="D133" s="327">
        <v>27</v>
      </c>
      <c r="E133" s="327">
        <v>27</v>
      </c>
      <c r="F133" s="327">
        <v>27</v>
      </c>
      <c r="G133" s="327">
        <v>27</v>
      </c>
      <c r="H133" s="327">
        <v>27</v>
      </c>
      <c r="I133" s="327">
        <v>27</v>
      </c>
      <c r="J133" s="327">
        <v>27</v>
      </c>
      <c r="K133" s="327">
        <v>27</v>
      </c>
      <c r="L133" s="258"/>
    </row>
    <row r="134" spans="1:12" ht="13" customHeight="1">
      <c r="A134" s="257" t="s">
        <v>312</v>
      </c>
      <c r="B134" s="327">
        <v>20</v>
      </c>
      <c r="C134" s="327">
        <v>20</v>
      </c>
      <c r="D134" s="327">
        <v>20</v>
      </c>
      <c r="E134" s="327">
        <v>20</v>
      </c>
      <c r="F134" s="327">
        <v>20</v>
      </c>
      <c r="G134" s="327">
        <v>20</v>
      </c>
      <c r="H134" s="327">
        <v>20</v>
      </c>
      <c r="I134" s="327">
        <v>20</v>
      </c>
      <c r="J134" s="327">
        <v>20</v>
      </c>
      <c r="K134" s="327">
        <v>20</v>
      </c>
      <c r="L134" s="258"/>
    </row>
    <row r="135" spans="1:12" ht="13" customHeight="1">
      <c r="A135" s="257" t="s">
        <v>414</v>
      </c>
      <c r="B135" s="327"/>
      <c r="C135" s="327"/>
      <c r="D135" s="327"/>
      <c r="E135" s="327"/>
      <c r="F135" s="327"/>
      <c r="G135" s="327"/>
      <c r="H135" s="327">
        <v>30</v>
      </c>
      <c r="I135" s="327">
        <v>30</v>
      </c>
      <c r="J135" s="327">
        <v>30</v>
      </c>
      <c r="K135" s="327">
        <v>30</v>
      </c>
      <c r="L135" s="258"/>
    </row>
    <row r="136" spans="1:12" ht="13" customHeight="1">
      <c r="A136" s="257" t="s">
        <v>295</v>
      </c>
      <c r="B136" s="327">
        <v>10</v>
      </c>
      <c r="C136" s="327">
        <v>10</v>
      </c>
      <c r="D136" s="327">
        <v>15</v>
      </c>
      <c r="E136" s="327">
        <v>15</v>
      </c>
      <c r="F136" s="327">
        <v>15</v>
      </c>
      <c r="G136" s="327">
        <v>15</v>
      </c>
      <c r="H136" s="327">
        <v>15</v>
      </c>
      <c r="I136" s="327">
        <v>15</v>
      </c>
      <c r="J136" s="327">
        <v>15</v>
      </c>
      <c r="K136" s="327">
        <v>15</v>
      </c>
      <c r="L136" s="258"/>
    </row>
    <row r="137" spans="1:12" ht="13" customHeight="1">
      <c r="A137" s="257" t="s">
        <v>415</v>
      </c>
      <c r="B137" s="327"/>
      <c r="C137" s="327"/>
      <c r="D137" s="327"/>
      <c r="E137" s="327">
        <v>30</v>
      </c>
      <c r="F137" s="327">
        <v>30</v>
      </c>
      <c r="G137" s="327">
        <v>30</v>
      </c>
      <c r="H137" s="327">
        <v>30</v>
      </c>
      <c r="I137" s="327">
        <v>30</v>
      </c>
      <c r="J137" s="327">
        <v>30</v>
      </c>
      <c r="K137" s="327">
        <v>30</v>
      </c>
      <c r="L137" s="258"/>
    </row>
    <row r="138" spans="1:12" ht="13" customHeight="1">
      <c r="A138" s="257" t="s">
        <v>220</v>
      </c>
      <c r="B138" s="327">
        <v>17</v>
      </c>
      <c r="C138" s="327">
        <v>17</v>
      </c>
      <c r="D138" s="327">
        <v>17</v>
      </c>
      <c r="E138" s="327">
        <v>17</v>
      </c>
      <c r="F138" s="327">
        <v>17</v>
      </c>
      <c r="G138" s="327">
        <v>17</v>
      </c>
      <c r="H138" s="327">
        <v>17</v>
      </c>
      <c r="I138" s="327">
        <v>17</v>
      </c>
      <c r="J138" s="327">
        <v>17</v>
      </c>
      <c r="K138" s="327">
        <v>17</v>
      </c>
      <c r="L138" s="258"/>
    </row>
    <row r="139" spans="1:12" ht="13" customHeight="1">
      <c r="A139" s="257" t="s">
        <v>416</v>
      </c>
      <c r="B139" s="327">
        <v>34.5</v>
      </c>
      <c r="C139" s="327">
        <v>34.5</v>
      </c>
      <c r="D139" s="327">
        <v>34.5</v>
      </c>
      <c r="E139" s="327">
        <v>34.5</v>
      </c>
      <c r="F139" s="327">
        <v>34.5</v>
      </c>
      <c r="G139" s="327">
        <v>34.5</v>
      </c>
      <c r="H139" s="327">
        <v>34.5</v>
      </c>
      <c r="I139" s="327">
        <v>35</v>
      </c>
      <c r="J139" s="327">
        <v>35</v>
      </c>
      <c r="K139" s="327">
        <v>35</v>
      </c>
      <c r="L139" s="258"/>
    </row>
    <row r="140" spans="1:12" ht="13" customHeight="1">
      <c r="A140" s="257" t="s">
        <v>296</v>
      </c>
      <c r="B140" s="327">
        <v>19</v>
      </c>
      <c r="C140" s="327">
        <v>19</v>
      </c>
      <c r="D140" s="327">
        <v>23</v>
      </c>
      <c r="E140" s="327">
        <v>22</v>
      </c>
      <c r="F140" s="327">
        <v>22</v>
      </c>
      <c r="G140" s="327">
        <v>22</v>
      </c>
      <c r="H140" s="327">
        <v>21</v>
      </c>
      <c r="I140" s="327">
        <v>21</v>
      </c>
      <c r="J140" s="327">
        <v>21</v>
      </c>
      <c r="K140" s="327">
        <v>21</v>
      </c>
      <c r="L140" s="258"/>
    </row>
    <row r="141" spans="1:12" ht="13" customHeight="1">
      <c r="A141" s="257" t="s">
        <v>297</v>
      </c>
      <c r="B141" s="327">
        <v>20</v>
      </c>
      <c r="C141" s="327">
        <v>18</v>
      </c>
      <c r="D141" s="327">
        <v>17</v>
      </c>
      <c r="E141" s="327">
        <v>17</v>
      </c>
      <c r="F141" s="327">
        <v>17</v>
      </c>
      <c r="G141" s="327">
        <v>17</v>
      </c>
      <c r="H141" s="327">
        <v>19</v>
      </c>
      <c r="I141" s="327">
        <v>19</v>
      </c>
      <c r="J141" s="327">
        <v>19</v>
      </c>
      <c r="K141" s="327">
        <v>19</v>
      </c>
      <c r="L141" s="258"/>
    </row>
    <row r="142" spans="1:12" ht="13" customHeight="1">
      <c r="A142" s="257" t="s">
        <v>222</v>
      </c>
      <c r="B142" s="327"/>
      <c r="C142" s="327"/>
      <c r="D142" s="327"/>
      <c r="E142" s="327"/>
      <c r="F142" s="327"/>
      <c r="G142" s="327"/>
      <c r="H142" s="327">
        <v>30</v>
      </c>
      <c r="I142" s="327">
        <v>30</v>
      </c>
      <c r="J142" s="327">
        <v>30</v>
      </c>
      <c r="K142" s="327">
        <v>30</v>
      </c>
      <c r="L142" s="258"/>
    </row>
    <row r="143" spans="1:12" ht="13" customHeight="1">
      <c r="A143" s="257" t="s">
        <v>417</v>
      </c>
      <c r="B143" s="327">
        <v>34.549999999999997</v>
      </c>
      <c r="C143" s="327">
        <v>34.549999999999997</v>
      </c>
      <c r="D143" s="327">
        <v>28</v>
      </c>
      <c r="E143" s="327">
        <v>28</v>
      </c>
      <c r="F143" s="327">
        <v>28</v>
      </c>
      <c r="G143" s="327">
        <v>28</v>
      </c>
      <c r="H143" s="327">
        <v>28</v>
      </c>
      <c r="I143" s="327">
        <v>28</v>
      </c>
      <c r="J143" s="327">
        <v>28</v>
      </c>
      <c r="K143" s="327">
        <v>28</v>
      </c>
      <c r="L143" s="258"/>
    </row>
    <row r="144" spans="1:12" ht="13" customHeight="1">
      <c r="A144" s="257" t="s">
        <v>341</v>
      </c>
      <c r="B144" s="327">
        <v>30</v>
      </c>
      <c r="C144" s="327">
        <v>30</v>
      </c>
      <c r="D144" s="327">
        <v>30</v>
      </c>
      <c r="E144" s="327">
        <v>30</v>
      </c>
      <c r="F144" s="327">
        <v>28</v>
      </c>
      <c r="G144" s="327">
        <v>25</v>
      </c>
      <c r="H144" s="327">
        <v>25</v>
      </c>
      <c r="I144" s="327">
        <v>25</v>
      </c>
      <c r="J144" s="327">
        <v>25</v>
      </c>
      <c r="K144" s="327">
        <v>25</v>
      </c>
      <c r="L144" s="258"/>
    </row>
    <row r="145" spans="1:12" ht="13" customHeight="1">
      <c r="A145" s="257" t="s">
        <v>223</v>
      </c>
      <c r="B145" s="327">
        <v>28</v>
      </c>
      <c r="C145" s="327">
        <v>28</v>
      </c>
      <c r="D145" s="327">
        <v>28</v>
      </c>
      <c r="E145" s="327">
        <v>28</v>
      </c>
      <c r="F145" s="327">
        <v>28</v>
      </c>
      <c r="G145" s="327">
        <v>15</v>
      </c>
      <c r="H145" s="327">
        <v>28</v>
      </c>
      <c r="I145" s="327">
        <v>28</v>
      </c>
      <c r="J145" s="327">
        <v>28</v>
      </c>
      <c r="K145" s="327">
        <v>28</v>
      </c>
      <c r="L145" s="258"/>
    </row>
    <row r="146" spans="1:12" ht="13" customHeight="1">
      <c r="A146" s="257" t="s">
        <v>418</v>
      </c>
      <c r="B146" s="327"/>
      <c r="C146" s="327"/>
      <c r="D146" s="327"/>
      <c r="E146" s="327"/>
      <c r="F146" s="327">
        <v>24.5</v>
      </c>
      <c r="G146" s="327">
        <v>34.5</v>
      </c>
      <c r="H146" s="327">
        <v>34.5</v>
      </c>
      <c r="I146" s="327">
        <v>35</v>
      </c>
      <c r="J146" s="327">
        <v>35</v>
      </c>
      <c r="K146" s="327">
        <v>35</v>
      </c>
      <c r="L146" s="258"/>
    </row>
    <row r="147" spans="1:12" ht="13" customHeight="1">
      <c r="A147" s="257" t="s">
        <v>419</v>
      </c>
      <c r="B147" s="327">
        <v>35</v>
      </c>
      <c r="C147" s="327">
        <v>35</v>
      </c>
      <c r="D147" s="327">
        <v>35</v>
      </c>
      <c r="E147" s="327">
        <v>35</v>
      </c>
      <c r="F147" s="327">
        <v>35</v>
      </c>
      <c r="G147" s="327">
        <v>35</v>
      </c>
      <c r="H147" s="327">
        <v>35</v>
      </c>
      <c r="I147" s="327">
        <v>35</v>
      </c>
      <c r="J147" s="327">
        <v>35</v>
      </c>
      <c r="K147" s="327">
        <v>35</v>
      </c>
      <c r="L147" s="258"/>
    </row>
    <row r="148" spans="1:12" ht="13" customHeight="1">
      <c r="A148" s="257" t="s">
        <v>269</v>
      </c>
      <c r="B148" s="327"/>
      <c r="C148" s="327"/>
      <c r="D148" s="327">
        <v>36</v>
      </c>
      <c r="E148" s="327">
        <v>34.5</v>
      </c>
      <c r="F148" s="327">
        <v>34.5</v>
      </c>
      <c r="G148" s="327">
        <v>34.5</v>
      </c>
      <c r="H148" s="327">
        <v>36</v>
      </c>
      <c r="I148" s="327">
        <v>36</v>
      </c>
      <c r="J148" s="327">
        <v>36</v>
      </c>
      <c r="K148" s="327">
        <v>36</v>
      </c>
      <c r="L148" s="258"/>
    </row>
    <row r="149" spans="1:12" ht="13" customHeight="1">
      <c r="A149" s="257" t="s">
        <v>420</v>
      </c>
      <c r="B149" s="327"/>
      <c r="C149" s="327"/>
      <c r="D149" s="327"/>
      <c r="E149" s="327"/>
      <c r="F149" s="327"/>
      <c r="G149" s="327"/>
      <c r="H149" s="327">
        <v>27.5</v>
      </c>
      <c r="I149" s="327">
        <v>28</v>
      </c>
      <c r="J149" s="327">
        <v>27.5</v>
      </c>
      <c r="K149" s="327">
        <v>27.5</v>
      </c>
      <c r="L149" s="258"/>
    </row>
    <row r="150" spans="1:12" ht="13" customHeight="1">
      <c r="A150" s="257" t="s">
        <v>342</v>
      </c>
      <c r="B150" s="327">
        <v>26.3</v>
      </c>
      <c r="C150" s="327">
        <v>26.3</v>
      </c>
      <c r="D150" s="327">
        <v>22</v>
      </c>
      <c r="E150" s="327">
        <v>22</v>
      </c>
      <c r="F150" s="327">
        <v>22</v>
      </c>
      <c r="G150" s="327">
        <v>22</v>
      </c>
      <c r="H150" s="327">
        <v>22</v>
      </c>
      <c r="I150" s="327">
        <v>22</v>
      </c>
      <c r="J150" s="327">
        <v>21.4</v>
      </c>
      <c r="K150" s="327">
        <v>21.4</v>
      </c>
      <c r="L150" s="258"/>
    </row>
    <row r="151" spans="1:12" ht="13" customHeight="1">
      <c r="A151" s="257" t="s">
        <v>343</v>
      </c>
      <c r="B151" s="327">
        <v>18.309999999999999</v>
      </c>
      <c r="C151" s="327">
        <v>18.059999999999999</v>
      </c>
      <c r="D151" s="327">
        <v>18.010000000000002</v>
      </c>
      <c r="E151" s="327">
        <v>17.920000000000002</v>
      </c>
      <c r="F151" s="327">
        <v>17.920000000000002</v>
      </c>
      <c r="G151" s="327">
        <v>17.920000000000002</v>
      </c>
      <c r="H151" s="327">
        <v>17.77</v>
      </c>
      <c r="I151" s="327">
        <v>18</v>
      </c>
      <c r="J151" s="327">
        <v>18</v>
      </c>
      <c r="K151" s="327">
        <v>14.84</v>
      </c>
      <c r="L151" s="258"/>
    </row>
    <row r="152" spans="1:12" ht="13" customHeight="1">
      <c r="A152" s="257" t="s">
        <v>421</v>
      </c>
      <c r="B152" s="327">
        <v>28</v>
      </c>
      <c r="C152" s="327">
        <v>28</v>
      </c>
      <c r="D152" s="327">
        <v>22</v>
      </c>
      <c r="E152" s="327">
        <v>22</v>
      </c>
      <c r="F152" s="327">
        <v>22</v>
      </c>
      <c r="G152" s="327">
        <v>22</v>
      </c>
      <c r="H152" s="327">
        <v>28</v>
      </c>
      <c r="I152" s="327">
        <v>28</v>
      </c>
      <c r="J152" s="327">
        <v>28</v>
      </c>
      <c r="K152" s="327">
        <v>28</v>
      </c>
      <c r="L152" s="258"/>
    </row>
    <row r="153" spans="1:12" ht="13" customHeight="1">
      <c r="A153" s="257" t="s">
        <v>225</v>
      </c>
      <c r="B153" s="327">
        <v>17</v>
      </c>
      <c r="C153" s="327">
        <v>17</v>
      </c>
      <c r="D153" s="327">
        <v>17</v>
      </c>
      <c r="E153" s="327">
        <v>17</v>
      </c>
      <c r="F153" s="327">
        <v>17</v>
      </c>
      <c r="G153" s="327">
        <v>17</v>
      </c>
      <c r="H153" s="327">
        <v>17</v>
      </c>
      <c r="I153" s="327">
        <v>20</v>
      </c>
      <c r="J153" s="327">
        <v>20</v>
      </c>
      <c r="K153" s="327">
        <v>20</v>
      </c>
      <c r="L153" s="258"/>
    </row>
    <row r="154" spans="1:12" ht="13" customHeight="1">
      <c r="A154" s="257" t="s">
        <v>422</v>
      </c>
      <c r="B154" s="327">
        <v>30</v>
      </c>
      <c r="C154" s="327">
        <v>30</v>
      </c>
      <c r="D154" s="327">
        <v>30</v>
      </c>
      <c r="E154" s="327">
        <v>30</v>
      </c>
      <c r="F154" s="327">
        <v>30</v>
      </c>
      <c r="G154" s="327">
        <v>30</v>
      </c>
      <c r="H154" s="327">
        <v>30</v>
      </c>
      <c r="I154" s="327">
        <v>30</v>
      </c>
      <c r="J154" s="327">
        <v>30</v>
      </c>
      <c r="K154" s="327">
        <v>30</v>
      </c>
      <c r="L154" s="258"/>
    </row>
    <row r="155" spans="1:12" ht="13" customHeight="1">
      <c r="A155" s="257" t="s">
        <v>226</v>
      </c>
      <c r="B155" s="327">
        <v>30</v>
      </c>
      <c r="C155" s="327">
        <v>23</v>
      </c>
      <c r="D155" s="327">
        <v>20</v>
      </c>
      <c r="E155" s="327">
        <v>20</v>
      </c>
      <c r="F155" s="327">
        <v>20</v>
      </c>
      <c r="G155" s="327">
        <v>20</v>
      </c>
      <c r="H155" s="327">
        <v>20</v>
      </c>
      <c r="I155" s="327">
        <v>20</v>
      </c>
      <c r="J155" s="327">
        <v>20</v>
      </c>
      <c r="K155" s="327">
        <v>20</v>
      </c>
      <c r="L155" s="258"/>
    </row>
    <row r="156" spans="1:12" ht="13" customHeight="1">
      <c r="A156" s="257" t="s">
        <v>247</v>
      </c>
      <c r="B156" s="327"/>
      <c r="C156" s="327">
        <v>25</v>
      </c>
      <c r="D156" s="327">
        <v>25</v>
      </c>
      <c r="E156" s="327">
        <v>25</v>
      </c>
      <c r="F156" s="327">
        <v>25</v>
      </c>
      <c r="G156" s="327">
        <v>25</v>
      </c>
      <c r="H156" s="327">
        <v>25</v>
      </c>
      <c r="I156" s="327">
        <v>25</v>
      </c>
      <c r="J156" s="327">
        <v>25</v>
      </c>
      <c r="K156" s="327">
        <v>30</v>
      </c>
      <c r="L156" s="258"/>
    </row>
    <row r="157" spans="1:12" ht="13" customHeight="1">
      <c r="A157" s="257" t="s">
        <v>423</v>
      </c>
      <c r="B157" s="327">
        <v>30</v>
      </c>
      <c r="C157" s="327">
        <v>30</v>
      </c>
      <c r="D157" s="327">
        <v>30</v>
      </c>
      <c r="E157" s="327">
        <v>25</v>
      </c>
      <c r="F157" s="327">
        <v>25</v>
      </c>
      <c r="G157" s="327">
        <v>25</v>
      </c>
      <c r="H157" s="327">
        <v>25</v>
      </c>
      <c r="I157" s="327">
        <v>25</v>
      </c>
      <c r="J157" s="327">
        <v>25</v>
      </c>
      <c r="K157" s="327">
        <v>25</v>
      </c>
      <c r="L157" s="258"/>
    </row>
    <row r="158" spans="1:12" ht="13" customHeight="1">
      <c r="A158" s="257" t="s">
        <v>344</v>
      </c>
      <c r="B158" s="327">
        <v>20</v>
      </c>
      <c r="C158" s="327">
        <v>20</v>
      </c>
      <c r="D158" s="327">
        <v>20</v>
      </c>
      <c r="E158" s="327">
        <v>20</v>
      </c>
      <c r="F158" s="327">
        <v>20</v>
      </c>
      <c r="G158" s="327">
        <v>20</v>
      </c>
      <c r="H158" s="327">
        <v>20</v>
      </c>
      <c r="I158" s="327">
        <v>22</v>
      </c>
      <c r="J158" s="327">
        <v>22</v>
      </c>
      <c r="K158" s="327">
        <v>22</v>
      </c>
      <c r="L158" s="258"/>
    </row>
    <row r="159" spans="1:12" ht="13" customHeight="1">
      <c r="A159" s="257" t="s">
        <v>424</v>
      </c>
      <c r="B159" s="327"/>
      <c r="C159" s="327"/>
      <c r="D159" s="327"/>
      <c r="E159" s="327"/>
      <c r="F159" s="327"/>
      <c r="G159" s="327"/>
      <c r="H159" s="327">
        <v>20</v>
      </c>
      <c r="I159" s="327">
        <v>20</v>
      </c>
      <c r="J159" s="327">
        <v>20</v>
      </c>
      <c r="K159" s="327">
        <v>20</v>
      </c>
      <c r="L159" s="258"/>
    </row>
    <row r="160" spans="1:12" ht="13" customHeight="1">
      <c r="A160" s="257" t="s">
        <v>249</v>
      </c>
      <c r="B160" s="327"/>
      <c r="C160" s="327"/>
      <c r="D160" s="327"/>
      <c r="E160" s="327"/>
      <c r="F160" s="327"/>
      <c r="G160" s="327"/>
      <c r="H160" s="327">
        <v>0</v>
      </c>
      <c r="I160" s="327">
        <v>0</v>
      </c>
      <c r="J160" s="327">
        <v>0</v>
      </c>
      <c r="K160" s="327">
        <v>0</v>
      </c>
      <c r="L160" s="258"/>
    </row>
    <row r="161" spans="1:12" ht="13" customHeight="1">
      <c r="A161" s="257" t="s">
        <v>425</v>
      </c>
      <c r="B161" s="327">
        <v>30</v>
      </c>
      <c r="C161" s="327">
        <v>30</v>
      </c>
      <c r="D161" s="327">
        <v>30</v>
      </c>
      <c r="E161" s="327">
        <v>30</v>
      </c>
      <c r="F161" s="327">
        <v>30</v>
      </c>
      <c r="G161" s="327">
        <v>30</v>
      </c>
      <c r="H161" s="327">
        <v>30</v>
      </c>
      <c r="I161" s="327">
        <v>30</v>
      </c>
      <c r="J161" s="327">
        <v>30</v>
      </c>
      <c r="K161" s="327">
        <v>30</v>
      </c>
      <c r="L161" s="258"/>
    </row>
    <row r="162" spans="1:12" ht="13" customHeight="1">
      <c r="A162" s="257" t="s">
        <v>299</v>
      </c>
      <c r="B162" s="327">
        <v>25</v>
      </c>
      <c r="C162" s="327">
        <v>21</v>
      </c>
      <c r="D162" s="327">
        <v>19</v>
      </c>
      <c r="E162" s="327">
        <v>18</v>
      </c>
      <c r="F162" s="327">
        <v>18</v>
      </c>
      <c r="G162" s="327">
        <v>18</v>
      </c>
      <c r="H162" s="327">
        <v>18</v>
      </c>
      <c r="I162" s="327">
        <v>18</v>
      </c>
      <c r="J162" s="327">
        <v>18</v>
      </c>
      <c r="K162" s="327">
        <v>18</v>
      </c>
      <c r="L162" s="258"/>
    </row>
    <row r="163" spans="1:12" ht="13" customHeight="1">
      <c r="A163" s="257" t="s">
        <v>314</v>
      </c>
      <c r="B163" s="327">
        <v>55</v>
      </c>
      <c r="C163" s="327">
        <v>55</v>
      </c>
      <c r="D163" s="327">
        <v>55</v>
      </c>
      <c r="E163" s="327">
        <v>55</v>
      </c>
      <c r="F163" s="327">
        <v>55</v>
      </c>
      <c r="G163" s="327">
        <v>55</v>
      </c>
      <c r="H163" s="327">
        <v>55</v>
      </c>
      <c r="I163" s="327">
        <v>55</v>
      </c>
      <c r="J163" s="327">
        <v>55</v>
      </c>
      <c r="K163" s="327">
        <v>55</v>
      </c>
      <c r="L163" s="258"/>
    </row>
    <row r="164" spans="1:12" ht="13" customHeight="1">
      <c r="A164" s="257" t="s">
        <v>345</v>
      </c>
      <c r="B164" s="327">
        <v>26</v>
      </c>
      <c r="C164" s="327">
        <v>24</v>
      </c>
      <c r="D164" s="327">
        <v>23</v>
      </c>
      <c r="E164" s="327">
        <v>21</v>
      </c>
      <c r="F164" s="327">
        <v>20</v>
      </c>
      <c r="G164" s="327">
        <v>20</v>
      </c>
      <c r="H164" s="327">
        <v>19</v>
      </c>
      <c r="I164" s="327">
        <v>19</v>
      </c>
      <c r="J164" s="327">
        <v>19</v>
      </c>
      <c r="K164" s="327">
        <v>19</v>
      </c>
      <c r="L164" s="258"/>
    </row>
    <row r="165" spans="1:12" ht="13" customHeight="1">
      <c r="A165" s="257" t="s">
        <v>317</v>
      </c>
      <c r="B165" s="327">
        <v>40</v>
      </c>
      <c r="C165" s="327">
        <v>40</v>
      </c>
      <c r="D165" s="327">
        <v>40</v>
      </c>
      <c r="E165" s="327">
        <v>40</v>
      </c>
      <c r="F165" s="327">
        <v>40</v>
      </c>
      <c r="G165" s="327">
        <v>40</v>
      </c>
      <c r="H165" s="327">
        <v>40</v>
      </c>
      <c r="I165" s="327">
        <v>27</v>
      </c>
      <c r="J165" s="327">
        <v>27</v>
      </c>
      <c r="K165" s="327">
        <v>27</v>
      </c>
      <c r="L165" s="258"/>
    </row>
    <row r="166" spans="1:12" ht="13" customHeight="1">
      <c r="A166" s="257" t="s">
        <v>270</v>
      </c>
      <c r="B166" s="327">
        <v>25</v>
      </c>
      <c r="C166" s="327">
        <v>25</v>
      </c>
      <c r="D166" s="327">
        <v>25</v>
      </c>
      <c r="E166" s="327">
        <v>25</v>
      </c>
      <c r="F166" s="327">
        <v>25</v>
      </c>
      <c r="G166" s="327">
        <v>25</v>
      </c>
      <c r="H166" s="327">
        <v>25</v>
      </c>
      <c r="I166" s="327">
        <v>25</v>
      </c>
      <c r="J166" s="327">
        <v>25</v>
      </c>
      <c r="K166" s="327">
        <v>25</v>
      </c>
      <c r="L166" s="258"/>
    </row>
    <row r="167" spans="1:12" ht="13" customHeight="1">
      <c r="A167" s="257" t="s">
        <v>300</v>
      </c>
      <c r="B167" s="327"/>
      <c r="C167" s="327"/>
      <c r="D167" s="327"/>
      <c r="E167" s="327"/>
      <c r="F167" s="327"/>
      <c r="G167" s="327">
        <v>7.5</v>
      </c>
      <c r="H167" s="327">
        <v>7.5</v>
      </c>
      <c r="I167" s="327">
        <v>7.5</v>
      </c>
      <c r="J167" s="327">
        <v>7.5</v>
      </c>
      <c r="K167" s="327">
        <v>7.5</v>
      </c>
      <c r="L167" s="258"/>
    </row>
    <row r="168" spans="1:12" ht="13" customHeight="1">
      <c r="A168" s="257" t="s">
        <v>426</v>
      </c>
      <c r="B168" s="327">
        <v>0</v>
      </c>
      <c r="C168" s="327">
        <v>0</v>
      </c>
      <c r="D168" s="327">
        <v>0</v>
      </c>
      <c r="E168" s="327">
        <v>0</v>
      </c>
      <c r="F168" s="327">
        <v>0</v>
      </c>
      <c r="G168" s="327">
        <v>0</v>
      </c>
      <c r="H168" s="327">
        <v>34</v>
      </c>
      <c r="I168" s="327">
        <v>0</v>
      </c>
      <c r="J168" s="327">
        <v>0</v>
      </c>
      <c r="K168" s="327">
        <v>0</v>
      </c>
      <c r="L168" s="258"/>
    </row>
    <row r="169" spans="1:12" ht="13" customHeight="1">
      <c r="A169" s="257" t="s">
        <v>271</v>
      </c>
      <c r="B169" s="327">
        <v>34</v>
      </c>
      <c r="C169" s="327">
        <v>34</v>
      </c>
      <c r="D169" s="327">
        <v>34</v>
      </c>
      <c r="E169" s="327">
        <v>34</v>
      </c>
      <c r="F169" s="327">
        <v>34</v>
      </c>
      <c r="G169" s="327">
        <v>34</v>
      </c>
      <c r="H169" s="327">
        <v>34</v>
      </c>
      <c r="I169" s="327">
        <v>34</v>
      </c>
      <c r="J169" s="327">
        <v>34</v>
      </c>
      <c r="K169" s="327">
        <v>34</v>
      </c>
      <c r="L169" s="258"/>
    </row>
    <row r="170" spans="1:12" ht="13" customHeight="1">
      <c r="A170" s="257" t="s">
        <v>227</v>
      </c>
      <c r="B170" s="327">
        <v>25</v>
      </c>
      <c r="C170" s="327">
        <v>25</v>
      </c>
      <c r="D170" s="327">
        <v>25</v>
      </c>
      <c r="E170" s="327">
        <v>22</v>
      </c>
      <c r="F170" s="327">
        <v>22</v>
      </c>
      <c r="G170" s="327">
        <v>22</v>
      </c>
      <c r="H170" s="327">
        <v>20</v>
      </c>
      <c r="I170" s="327">
        <v>20</v>
      </c>
      <c r="J170" s="327">
        <v>20</v>
      </c>
      <c r="K170" s="327">
        <v>20</v>
      </c>
      <c r="L170" s="258"/>
    </row>
    <row r="171" spans="1:12" ht="13" customHeight="1">
      <c r="A171" s="257" t="s">
        <v>427</v>
      </c>
      <c r="B171" s="327">
        <v>20</v>
      </c>
      <c r="C171" s="327">
        <v>20</v>
      </c>
      <c r="D171" s="327">
        <v>20</v>
      </c>
      <c r="E171" s="327">
        <v>20</v>
      </c>
      <c r="F171" s="327">
        <v>20</v>
      </c>
      <c r="G171" s="327">
        <v>20</v>
      </c>
      <c r="H171" s="327">
        <v>20</v>
      </c>
      <c r="I171" s="327">
        <v>20</v>
      </c>
      <c r="J171" s="327">
        <v>20</v>
      </c>
      <c r="K171" s="327">
        <v>20</v>
      </c>
      <c r="L171" s="258"/>
    </row>
    <row r="172" spans="1:12" ht="13" customHeight="1">
      <c r="A172" s="257" t="s">
        <v>428</v>
      </c>
      <c r="B172" s="327">
        <v>35</v>
      </c>
      <c r="C172" s="327">
        <v>35</v>
      </c>
      <c r="D172" s="327">
        <v>35</v>
      </c>
      <c r="E172" s="327">
        <v>35</v>
      </c>
      <c r="F172" s="327">
        <v>35</v>
      </c>
      <c r="G172" s="327">
        <v>35</v>
      </c>
      <c r="H172" s="327">
        <v>35</v>
      </c>
      <c r="I172" s="327">
        <v>35</v>
      </c>
      <c r="J172" s="327">
        <v>35</v>
      </c>
      <c r="K172" s="327">
        <v>35</v>
      </c>
      <c r="L172" s="258"/>
    </row>
    <row r="173" spans="1:12" ht="13" customHeight="1">
      <c r="A173" s="257" t="s">
        <v>429</v>
      </c>
      <c r="B173" s="327">
        <v>25.75</v>
      </c>
      <c r="C173" s="327">
        <v>25.75</v>
      </c>
      <c r="D173" s="327">
        <v>25.75</v>
      </c>
      <c r="E173" s="327">
        <v>25.75</v>
      </c>
      <c r="F173" s="327">
        <v>25.75</v>
      </c>
      <c r="G173" s="327">
        <v>25.75</v>
      </c>
      <c r="H173" s="327">
        <v>25</v>
      </c>
      <c r="I173" s="327">
        <v>25</v>
      </c>
      <c r="J173" s="327">
        <v>25</v>
      </c>
      <c r="K173" s="327">
        <v>24</v>
      </c>
      <c r="L173" s="258"/>
    </row>
    <row r="174" spans="1:12" ht="13" customHeight="1">
      <c r="A174" s="257" t="s">
        <v>430</v>
      </c>
      <c r="B174" s="327">
        <v>28.64</v>
      </c>
      <c r="C174" s="327">
        <v>29.07</v>
      </c>
      <c r="D174" s="327">
        <v>28.33</v>
      </c>
      <c r="E174" s="327">
        <v>27.83</v>
      </c>
      <c r="F174" s="327">
        <v>28.14</v>
      </c>
      <c r="G174" s="327">
        <v>28.03</v>
      </c>
      <c r="H174" s="327">
        <v>28.21</v>
      </c>
      <c r="I174" s="327">
        <v>28.26</v>
      </c>
      <c r="J174" s="327">
        <v>28.23</v>
      </c>
      <c r="K174" s="327">
        <v>28.25</v>
      </c>
      <c r="L174" s="259"/>
    </row>
    <row r="175" spans="1:12" ht="13" customHeight="1">
      <c r="A175" s="257" t="s">
        <v>431</v>
      </c>
      <c r="B175" s="327">
        <v>29.31</v>
      </c>
      <c r="C175" s="327">
        <v>28.67</v>
      </c>
      <c r="D175" s="327">
        <v>28.35</v>
      </c>
      <c r="E175" s="327">
        <v>27.77</v>
      </c>
      <c r="F175" s="327">
        <v>27.61</v>
      </c>
      <c r="G175" s="327">
        <v>27.71</v>
      </c>
      <c r="H175" s="327">
        <v>28.29</v>
      </c>
      <c r="I175" s="327">
        <v>28.11</v>
      </c>
      <c r="J175" s="327">
        <v>27.36</v>
      </c>
      <c r="K175" s="327">
        <v>27.33</v>
      </c>
      <c r="L175" s="259"/>
    </row>
    <row r="176" spans="1:12" ht="13" customHeight="1">
      <c r="A176" s="257" t="s">
        <v>432</v>
      </c>
      <c r="B176" s="327">
        <v>22.91</v>
      </c>
      <c r="C176" s="327">
        <v>22.72</v>
      </c>
      <c r="D176" s="327">
        <v>22.13</v>
      </c>
      <c r="E176" s="327">
        <v>22</v>
      </c>
      <c r="F176" s="327">
        <v>21.98</v>
      </c>
      <c r="G176" s="327">
        <v>21.41</v>
      </c>
      <c r="H176" s="327">
        <v>21.08</v>
      </c>
      <c r="I176" s="327">
        <v>21.21</v>
      </c>
      <c r="J176" s="327">
        <v>21.18</v>
      </c>
      <c r="K176" s="327">
        <v>21.13</v>
      </c>
      <c r="L176" s="259"/>
    </row>
    <row r="177" spans="1:12" ht="13" customHeight="1">
      <c r="A177" s="257" t="s">
        <v>433</v>
      </c>
      <c r="B177" s="327">
        <v>22.7</v>
      </c>
      <c r="C177" s="327">
        <v>22.51</v>
      </c>
      <c r="D177" s="327">
        <v>22.75</v>
      </c>
      <c r="E177" s="327">
        <v>22.39</v>
      </c>
      <c r="F177" s="327">
        <v>22.15</v>
      </c>
      <c r="G177" s="327">
        <v>22.09</v>
      </c>
      <c r="H177" s="327">
        <v>21.33</v>
      </c>
      <c r="I177" s="327">
        <v>21.29</v>
      </c>
      <c r="J177" s="327">
        <v>20.98</v>
      </c>
      <c r="K177" s="327">
        <v>20.87</v>
      </c>
      <c r="L177" s="259"/>
    </row>
    <row r="178" spans="1:12" ht="13" customHeight="1">
      <c r="A178" s="257" t="s">
        <v>434</v>
      </c>
      <c r="B178" s="327">
        <v>20.83</v>
      </c>
      <c r="C178" s="327">
        <v>20.440000000000001</v>
      </c>
      <c r="D178" s="327">
        <v>20.6</v>
      </c>
      <c r="E178" s="327">
        <v>20.420000000000002</v>
      </c>
      <c r="F178" s="327">
        <v>20.05</v>
      </c>
      <c r="G178" s="327">
        <v>19.97</v>
      </c>
      <c r="H178" s="327">
        <v>19.53</v>
      </c>
      <c r="I178" s="327">
        <v>19.48</v>
      </c>
      <c r="J178" s="327">
        <v>19.260000000000002</v>
      </c>
      <c r="K178" s="327">
        <v>19.12</v>
      </c>
      <c r="L178" s="259"/>
    </row>
    <row r="179" spans="1:12" ht="13" customHeight="1">
      <c r="A179" s="257" t="s">
        <v>435</v>
      </c>
      <c r="B179" s="327">
        <v>24.52</v>
      </c>
      <c r="C179" s="327">
        <v>24.38</v>
      </c>
      <c r="D179" s="327">
        <v>24.17</v>
      </c>
      <c r="E179" s="327">
        <v>23.88</v>
      </c>
      <c r="F179" s="327">
        <v>23.77</v>
      </c>
      <c r="G179" s="327">
        <v>23.62</v>
      </c>
      <c r="H179" s="327">
        <v>24.06</v>
      </c>
      <c r="I179" s="327">
        <v>24.05</v>
      </c>
      <c r="J179" s="327">
        <v>23.81</v>
      </c>
      <c r="K179" s="327">
        <v>23.79</v>
      </c>
      <c r="L179" s="259"/>
    </row>
    <row r="180" spans="1:12" ht="13" customHeight="1">
      <c r="A180" s="257" t="s">
        <v>436</v>
      </c>
      <c r="B180" s="327">
        <v>28.88</v>
      </c>
      <c r="C180" s="327">
        <v>28.3</v>
      </c>
      <c r="D180" s="327">
        <v>27.96</v>
      </c>
      <c r="E180" s="327">
        <v>27.31</v>
      </c>
      <c r="F180" s="327">
        <v>27.16</v>
      </c>
      <c r="G180" s="327">
        <v>27.29</v>
      </c>
      <c r="H180" s="327">
        <v>27.98</v>
      </c>
      <c r="I180" s="327">
        <v>28.2</v>
      </c>
      <c r="J180" s="327">
        <v>27.39</v>
      </c>
      <c r="K180" s="327">
        <v>27.36</v>
      </c>
      <c r="L180" s="259"/>
    </row>
    <row r="181" spans="1:12" ht="13" customHeight="1">
      <c r="A181" s="257" t="s">
        <v>437</v>
      </c>
      <c r="B181" s="327">
        <v>34</v>
      </c>
      <c r="C181" s="327">
        <v>33</v>
      </c>
      <c r="D181" s="327">
        <v>33</v>
      </c>
      <c r="E181" s="327">
        <v>33.25</v>
      </c>
      <c r="F181" s="327">
        <v>33.25</v>
      </c>
      <c r="G181" s="327">
        <v>33.25</v>
      </c>
      <c r="H181" s="327">
        <v>33.25</v>
      </c>
      <c r="I181" s="327">
        <v>26.75</v>
      </c>
      <c r="J181" s="327">
        <v>26.75</v>
      </c>
      <c r="K181" s="327">
        <v>26.75</v>
      </c>
      <c r="L181" s="259"/>
    </row>
    <row r="182" spans="1:12" ht="13" customHeight="1">
      <c r="A182" s="257" t="s">
        <v>438</v>
      </c>
      <c r="B182" s="327">
        <v>28.6</v>
      </c>
      <c r="C182" s="327">
        <v>28.6</v>
      </c>
      <c r="D182" s="327">
        <v>27</v>
      </c>
      <c r="E182" s="327">
        <v>27</v>
      </c>
      <c r="F182" s="327">
        <v>27</v>
      </c>
      <c r="G182" s="327">
        <v>27</v>
      </c>
      <c r="H182" s="327">
        <v>28.43</v>
      </c>
      <c r="I182" s="327">
        <v>28.43</v>
      </c>
      <c r="J182" s="327">
        <v>28.43</v>
      </c>
      <c r="K182" s="327">
        <v>28.43</v>
      </c>
      <c r="L182" s="259"/>
    </row>
    <row r="183" spans="1:12" ht="13" customHeight="1">
      <c r="A183" s="257" t="s">
        <v>439</v>
      </c>
      <c r="B183" s="327">
        <v>25.42</v>
      </c>
      <c r="C183" s="327">
        <v>25.18</v>
      </c>
      <c r="D183" s="327">
        <v>25.32</v>
      </c>
      <c r="E183" s="327">
        <v>24.98</v>
      </c>
      <c r="F183" s="327">
        <v>24.77</v>
      </c>
      <c r="G183" s="327">
        <v>24.69</v>
      </c>
      <c r="H183" s="327">
        <v>23.95</v>
      </c>
      <c r="I183" s="327">
        <v>23.53</v>
      </c>
      <c r="J183" s="327">
        <v>23.23</v>
      </c>
      <c r="K183" s="327">
        <v>23.05</v>
      </c>
      <c r="L183" s="259"/>
    </row>
    <row r="184" spans="1:12" ht="13" customHeight="1">
      <c r="A184" s="257" t="s">
        <v>440</v>
      </c>
      <c r="B184" s="327">
        <v>28.88</v>
      </c>
      <c r="C184" s="327">
        <v>28.3</v>
      </c>
      <c r="D184" s="327">
        <v>27.96</v>
      </c>
      <c r="E184" s="327">
        <v>27.31</v>
      </c>
      <c r="F184" s="327">
        <v>27.16</v>
      </c>
      <c r="G184" s="327">
        <v>27.29</v>
      </c>
      <c r="H184" s="327">
        <v>27.98</v>
      </c>
      <c r="I184" s="327">
        <v>28.2</v>
      </c>
      <c r="J184" s="327">
        <v>27.39</v>
      </c>
      <c r="K184" s="327">
        <v>27.36</v>
      </c>
      <c r="L184" s="260"/>
    </row>
  </sheetData>
  <hyperlinks>
    <hyperlink ref="L2" r:id="rId1" display="https://s3.amazonaws.com/kpmg-global/tax-rates-tool/index_Corporate.html" xr:uid="{19BF0594-AFD1-4647-9131-80CD3C21EEB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6C9C-8CBD-6149-BB34-6D0D0D799871}">
  <sheetPr>
    <tabColor rgb="FF00B050"/>
  </sheetPr>
  <dimension ref="A1:P25"/>
  <sheetViews>
    <sheetView showGridLines="0" workbookViewId="0">
      <selection activeCell="G25" sqref="G25"/>
    </sheetView>
  </sheetViews>
  <sheetFormatPr baseColWidth="10" defaultColWidth="8.83203125" defaultRowHeight="15"/>
  <cols>
    <col min="1" max="3" width="2.6640625" style="14" customWidth="1"/>
    <col min="4" max="4" width="25.6640625" style="14" customWidth="1"/>
    <col min="5" max="5" width="15.6640625" style="14" customWidth="1"/>
    <col min="6" max="6" width="10.6640625" style="14" customWidth="1"/>
    <col min="7" max="7" width="3.33203125" style="14" customWidth="1"/>
    <col min="8" max="11" width="10.6640625" style="14" customWidth="1"/>
    <col min="12" max="16384" width="8.83203125" style="14"/>
  </cols>
  <sheetData>
    <row r="1" spans="1:16" ht="8" customHeight="1"/>
    <row r="2" spans="1:16">
      <c r="A2" s="107" t="s">
        <v>0</v>
      </c>
      <c r="B2" s="107" t="s">
        <v>0</v>
      </c>
      <c r="C2" s="107" t="s">
        <v>0</v>
      </c>
      <c r="D2" s="108" t="s">
        <v>457</v>
      </c>
      <c r="E2" s="107" t="s">
        <v>0</v>
      </c>
      <c r="F2" s="107" t="s">
        <v>0</v>
      </c>
      <c r="G2" s="107" t="s">
        <v>0</v>
      </c>
      <c r="H2" s="107" t="s">
        <v>0</v>
      </c>
      <c r="I2" s="107" t="s">
        <v>0</v>
      </c>
      <c r="J2" s="107" t="s">
        <v>0</v>
      </c>
      <c r="K2" s="107" t="s">
        <v>0</v>
      </c>
      <c r="L2" s="107" t="s">
        <v>0</v>
      </c>
      <c r="M2" s="107" t="s">
        <v>0</v>
      </c>
      <c r="N2" s="107" t="s">
        <v>0</v>
      </c>
      <c r="O2" s="107" t="s">
        <v>0</v>
      </c>
      <c r="P2" s="107" t="s">
        <v>0</v>
      </c>
    </row>
    <row r="3" spans="1:16" ht="8" customHeight="1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</row>
    <row r="4" spans="1:16" ht="20" customHeight="1">
      <c r="D4" s="267" t="s">
        <v>113</v>
      </c>
      <c r="E4" s="267"/>
      <c r="F4" s="267"/>
    </row>
    <row r="5" spans="1:16" s="341" customFormat="1" ht="20" customHeight="1">
      <c r="D5" s="342"/>
      <c r="E5" s="342"/>
      <c r="F5" s="342"/>
    </row>
    <row r="6" spans="1:16">
      <c r="C6" s="343"/>
      <c r="D6" s="344"/>
      <c r="E6" s="344"/>
      <c r="F6" s="344"/>
      <c r="G6" s="345"/>
    </row>
    <row r="7" spans="1:16">
      <c r="C7" s="346"/>
      <c r="D7" s="347" t="s">
        <v>456</v>
      </c>
      <c r="E7" s="348"/>
      <c r="F7" s="349" t="s">
        <v>470</v>
      </c>
      <c r="G7" s="350"/>
      <c r="M7" s="114"/>
    </row>
    <row r="8" spans="1:16">
      <c r="C8" s="346"/>
      <c r="D8" s="348"/>
      <c r="E8" s="348"/>
      <c r="F8" s="351"/>
      <c r="G8" s="350"/>
    </row>
    <row r="9" spans="1:16">
      <c r="C9" s="346"/>
      <c r="D9" s="352" t="s">
        <v>158</v>
      </c>
      <c r="E9" s="353"/>
      <c r="F9" s="349" t="s">
        <v>333</v>
      </c>
      <c r="G9" s="354"/>
      <c r="M9" s="115"/>
    </row>
    <row r="10" spans="1:16">
      <c r="C10" s="346"/>
      <c r="D10" s="352" t="s">
        <v>471</v>
      </c>
      <c r="E10" s="353"/>
      <c r="F10" s="349">
        <v>1650</v>
      </c>
      <c r="G10" s="354"/>
      <c r="M10" s="115"/>
    </row>
    <row r="11" spans="1:16">
      <c r="C11" s="346"/>
      <c r="D11" s="355"/>
      <c r="E11" s="355"/>
      <c r="F11" s="356"/>
      <c r="G11" s="350"/>
    </row>
    <row r="12" spans="1:16">
      <c r="C12" s="346"/>
      <c r="D12" s="357" t="s">
        <v>472</v>
      </c>
      <c r="E12" s="358"/>
      <c r="F12" s="349">
        <v>-59.484999999999999</v>
      </c>
      <c r="G12" s="350"/>
    </row>
    <row r="13" spans="1:16">
      <c r="C13" s="359"/>
      <c r="D13" s="360"/>
      <c r="E13" s="361"/>
      <c r="F13" s="362"/>
      <c r="G13" s="363"/>
    </row>
    <row r="14" spans="1:16">
      <c r="D14" s="118"/>
      <c r="E14" s="119"/>
      <c r="G14" s="112"/>
    </row>
    <row r="15" spans="1:16">
      <c r="D15" s="118"/>
      <c r="E15" s="116"/>
      <c r="F15" s="117"/>
      <c r="G15" s="112"/>
    </row>
    <row r="16" spans="1:16">
      <c r="D16" s="118"/>
      <c r="E16" s="119"/>
      <c r="F16" s="117"/>
      <c r="G16" s="112"/>
      <c r="M16" s="266"/>
    </row>
    <row r="17" spans="4:11">
      <c r="D17" s="118"/>
      <c r="E17" s="116"/>
      <c r="F17" s="117"/>
      <c r="G17" s="112"/>
    </row>
    <row r="18" spans="4:11">
      <c r="D18" s="118"/>
      <c r="E18" s="116"/>
      <c r="F18" s="118"/>
      <c r="G18" s="112"/>
    </row>
    <row r="19" spans="4:11">
      <c r="F19" s="112"/>
      <c r="G19" s="112"/>
      <c r="H19" s="112"/>
      <c r="I19" s="112"/>
      <c r="J19" s="112"/>
      <c r="K19" s="112"/>
    </row>
    <row r="20" spans="4:11">
      <c r="F20" s="112"/>
      <c r="G20" s="112"/>
      <c r="H20" s="112"/>
      <c r="I20" s="112"/>
      <c r="J20" s="112"/>
      <c r="K20" s="112"/>
    </row>
    <row r="21" spans="4:11">
      <c r="D21" s="108" t="s">
        <v>461</v>
      </c>
      <c r="E21" s="107" t="s">
        <v>0</v>
      </c>
      <c r="F21" s="126" t="s">
        <v>10</v>
      </c>
      <c r="G21" s="112"/>
      <c r="H21" s="112"/>
      <c r="I21" s="112"/>
      <c r="J21" s="112"/>
      <c r="K21" s="112"/>
    </row>
    <row r="22" spans="4:11" ht="3.75" customHeight="1">
      <c r="D22" s="109"/>
      <c r="F22" s="127"/>
      <c r="G22" s="112"/>
      <c r="H22" s="112"/>
      <c r="I22" s="112"/>
      <c r="J22" s="112"/>
      <c r="K22" s="112"/>
    </row>
    <row r="23" spans="4:11">
      <c r="D23" s="339" t="s">
        <v>458</v>
      </c>
      <c r="E23" s="339"/>
      <c r="F23" s="340">
        <v>110.819</v>
      </c>
      <c r="G23" s="112"/>
      <c r="H23" s="112"/>
      <c r="I23" s="112"/>
      <c r="J23" s="112"/>
      <c r="K23" s="112"/>
    </row>
    <row r="24" spans="4:11">
      <c r="D24" s="339" t="s">
        <v>459</v>
      </c>
      <c r="E24" s="339"/>
      <c r="F24" s="340">
        <v>144.08600000000001</v>
      </c>
      <c r="G24" s="112"/>
      <c r="H24" s="112"/>
      <c r="I24" s="112"/>
      <c r="J24" s="112"/>
      <c r="K24" s="112"/>
    </row>
    <row r="25" spans="4:11">
      <c r="D25" s="14" t="s">
        <v>460</v>
      </c>
      <c r="F25" s="129">
        <v>5.7549999999999999</v>
      </c>
      <c r="G25" s="112"/>
      <c r="H25" s="112"/>
      <c r="I25" s="112"/>
      <c r="J25" s="112"/>
      <c r="K25" s="1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C816-6932-7C4D-96E5-DE8472F843DF}">
  <sheetPr>
    <tabColor theme="2"/>
    <pageSetUpPr fitToPage="1"/>
  </sheetPr>
  <dimension ref="A2:AE62"/>
  <sheetViews>
    <sheetView showGridLines="0" tabSelected="1" showRuler="0" zoomScale="85" zoomScaleNormal="85" zoomScaleSheetLayoutView="130" workbookViewId="0">
      <selection activeCell="I60" sqref="I60"/>
    </sheetView>
  </sheetViews>
  <sheetFormatPr baseColWidth="10" defaultColWidth="0" defaultRowHeight="11" outlineLevelRow="1" outlineLevelCol="1"/>
  <cols>
    <col min="1" max="1" width="1.83203125" style="171" customWidth="1"/>
    <col min="2" max="2" width="12.5" style="171" bestFit="1" customWidth="1"/>
    <col min="3" max="3" width="5.83203125" style="171" customWidth="1"/>
    <col min="4" max="4" width="11.5" style="171" customWidth="1"/>
    <col min="5" max="5" width="9.33203125" style="171" customWidth="1"/>
    <col min="6" max="6" width="8.6640625" style="171" customWidth="1"/>
    <col min="7" max="7" width="6.5" style="171" customWidth="1"/>
    <col min="8" max="8" width="6.1640625" style="171" customWidth="1"/>
    <col min="9" max="10" width="5.83203125" style="171" customWidth="1"/>
    <col min="11" max="11" width="6.6640625" style="171" customWidth="1"/>
    <col min="12" max="12" width="6.33203125" style="171" customWidth="1" outlineLevel="1"/>
    <col min="13" max="13" width="7.1640625" style="171" customWidth="1"/>
    <col min="14" max="14" width="7" style="171" customWidth="1"/>
    <col min="15" max="17" width="5.83203125" style="171" customWidth="1"/>
    <col min="18" max="18" width="7.5" style="171" customWidth="1"/>
    <col min="19" max="19" width="7.1640625" style="171" customWidth="1"/>
    <col min="20" max="20" width="1.83203125" style="171" customWidth="1"/>
    <col min="21" max="23" width="5.83203125" style="171" customWidth="1"/>
    <col min="24" max="24" width="1.83203125" style="171" customWidth="1"/>
    <col min="25" max="31" width="0" style="171" hidden="1" customWidth="1"/>
    <col min="32" max="16384" width="5.83203125" style="171" hidden="1"/>
  </cols>
  <sheetData>
    <row r="2" spans="1:23">
      <c r="A2" s="167" t="s">
        <v>0</v>
      </c>
      <c r="B2" s="168" t="s">
        <v>141</v>
      </c>
      <c r="C2" s="169"/>
      <c r="D2" s="169"/>
      <c r="E2" s="169"/>
      <c r="F2" s="169"/>
      <c r="G2" s="170"/>
      <c r="H2" s="170"/>
      <c r="I2" s="170"/>
      <c r="J2" s="170"/>
      <c r="K2" s="170"/>
      <c r="L2" s="170"/>
      <c r="M2" s="170"/>
      <c r="N2" s="169"/>
      <c r="O2" s="169"/>
      <c r="P2" s="169"/>
      <c r="Q2" s="169"/>
      <c r="R2" s="169"/>
      <c r="S2" s="169"/>
      <c r="T2" s="169"/>
      <c r="U2" s="169"/>
      <c r="V2" s="169"/>
      <c r="W2" s="169"/>
    </row>
    <row r="3" spans="1:23">
      <c r="F3" s="172"/>
      <c r="G3" s="172"/>
      <c r="H3" s="172"/>
      <c r="I3" s="172"/>
      <c r="J3" s="172"/>
      <c r="K3" s="172"/>
      <c r="L3" s="172"/>
      <c r="M3" s="172"/>
    </row>
    <row r="4" spans="1:23">
      <c r="D4" s="173"/>
      <c r="E4" s="174" t="s">
        <v>142</v>
      </c>
      <c r="F4" s="175"/>
      <c r="G4" s="176"/>
      <c r="H4" s="176"/>
      <c r="I4" s="176"/>
      <c r="J4" s="176"/>
      <c r="K4" s="176"/>
    </row>
    <row r="5" spans="1:23">
      <c r="D5" s="172"/>
      <c r="E5" s="172"/>
      <c r="F5" s="172"/>
      <c r="G5" s="172"/>
      <c r="H5" s="172"/>
      <c r="I5" s="172"/>
      <c r="J5" s="172"/>
      <c r="K5" s="172"/>
    </row>
    <row r="6" spans="1:23">
      <c r="D6" s="177" t="s">
        <v>143</v>
      </c>
      <c r="E6" s="177" t="s">
        <v>144</v>
      </c>
      <c r="F6" s="177" t="s">
        <v>145</v>
      </c>
      <c r="G6" s="172"/>
      <c r="H6" s="172"/>
      <c r="I6" s="172"/>
      <c r="J6" s="172"/>
    </row>
    <row r="7" spans="1:23">
      <c r="D7" s="173"/>
      <c r="E7" s="173"/>
      <c r="F7" s="174" t="s">
        <v>146</v>
      </c>
      <c r="G7" s="174" t="s">
        <v>147</v>
      </c>
      <c r="H7" s="174" t="s">
        <v>148</v>
      </c>
      <c r="I7" s="174" t="s">
        <v>149</v>
      </c>
      <c r="J7" s="174" t="s">
        <v>150</v>
      </c>
    </row>
    <row r="8" spans="1:23">
      <c r="D8" s="178" t="s">
        <v>481</v>
      </c>
      <c r="E8" s="179">
        <v>0.97</v>
      </c>
      <c r="F8" s="180"/>
      <c r="G8" s="180"/>
      <c r="H8" s="180"/>
      <c r="I8" s="383">
        <v>7.4000000000000003E-3</v>
      </c>
      <c r="J8" s="180"/>
      <c r="K8" s="180"/>
    </row>
    <row r="9" spans="1:23">
      <c r="D9" s="179"/>
      <c r="E9" s="179"/>
      <c r="F9" s="180"/>
      <c r="G9" s="180"/>
      <c r="H9" s="180"/>
      <c r="I9" s="180"/>
      <c r="J9" s="180"/>
      <c r="K9" s="180"/>
    </row>
    <row r="10" spans="1:23">
      <c r="D10" s="179"/>
      <c r="E10" s="179"/>
      <c r="F10" s="180"/>
      <c r="G10" s="180"/>
      <c r="H10" s="180"/>
      <c r="I10" s="180"/>
      <c r="J10" s="180"/>
      <c r="K10" s="180"/>
    </row>
    <row r="11" spans="1:23">
      <c r="D11" s="180"/>
      <c r="E11" s="179"/>
      <c r="F11" s="180"/>
      <c r="G11" s="180"/>
      <c r="H11" s="180"/>
      <c r="I11" s="180"/>
      <c r="J11" s="180"/>
      <c r="K11" s="180"/>
    </row>
    <row r="12" spans="1:23">
      <c r="D12" s="180"/>
      <c r="E12" s="179"/>
      <c r="F12" s="180"/>
      <c r="G12" s="180"/>
      <c r="H12" s="180"/>
      <c r="I12" s="180"/>
      <c r="J12" s="180"/>
      <c r="K12" s="180"/>
    </row>
    <row r="13" spans="1:23" ht="19">
      <c r="B13" s="181" t="s">
        <v>442</v>
      </c>
    </row>
    <row r="14" spans="1:23">
      <c r="A14" s="167" t="s">
        <v>0</v>
      </c>
      <c r="B14" s="221" t="s">
        <v>151</v>
      </c>
      <c r="C14" s="222"/>
      <c r="D14" s="222"/>
      <c r="E14" s="222"/>
      <c r="F14" s="222"/>
      <c r="G14" s="223"/>
      <c r="H14" s="223"/>
      <c r="I14" s="223"/>
      <c r="J14" s="223"/>
      <c r="K14" s="223"/>
      <c r="L14" s="223"/>
      <c r="M14" s="223"/>
      <c r="N14" s="222"/>
      <c r="O14" s="222"/>
      <c r="P14" s="222"/>
      <c r="Q14" s="222"/>
      <c r="R14" s="222"/>
      <c r="S14" s="222"/>
      <c r="T14" s="222"/>
      <c r="U14" s="222"/>
      <c r="V14" s="222"/>
      <c r="W14" s="222"/>
    </row>
    <row r="16" spans="1:23" hidden="1" outlineLevel="1">
      <c r="C16" s="182" t="s">
        <v>152</v>
      </c>
      <c r="D16" s="183">
        <f>+F4</f>
        <v>0</v>
      </c>
      <c r="P16" s="184" t="s">
        <v>153</v>
      </c>
    </row>
    <row r="17" spans="2:23" hidden="1" outlineLevel="1">
      <c r="C17" s="185" t="s">
        <v>154</v>
      </c>
      <c r="D17" s="186" t="s">
        <v>155</v>
      </c>
      <c r="P17" s="187">
        <v>0.66666666666666696</v>
      </c>
    </row>
    <row r="18" spans="2:23" hidden="1" outlineLevel="1">
      <c r="C18" s="188"/>
      <c r="D18" s="189" t="s">
        <v>156</v>
      </c>
      <c r="P18" s="190">
        <f>+P19-P17</f>
        <v>0.33333333333333304</v>
      </c>
    </row>
    <row r="19" spans="2:23" hidden="1" outlineLevel="1">
      <c r="P19" s="191">
        <v>1</v>
      </c>
      <c r="U19" s="192" t="s">
        <v>157</v>
      </c>
      <c r="V19" s="192"/>
      <c r="W19" s="192"/>
    </row>
    <row r="20" spans="2:23" collapsed="1">
      <c r="G20" s="193"/>
      <c r="H20" s="193"/>
      <c r="I20" s="193"/>
      <c r="J20" s="193"/>
      <c r="K20" s="193"/>
      <c r="L20" s="193"/>
      <c r="M20" s="193"/>
      <c r="N20" s="172"/>
      <c r="Q20" s="172"/>
      <c r="R20" s="172"/>
      <c r="S20" s="172"/>
      <c r="U20" s="177"/>
      <c r="V20" s="177"/>
      <c r="W20" s="177"/>
    </row>
    <row r="21" spans="2:23" ht="36">
      <c r="D21" s="194" t="s">
        <v>143</v>
      </c>
      <c r="E21" s="194" t="s">
        <v>158</v>
      </c>
      <c r="F21" s="194" t="s">
        <v>159</v>
      </c>
      <c r="G21" s="194" t="s">
        <v>473</v>
      </c>
      <c r="H21" s="194" t="s">
        <v>160</v>
      </c>
      <c r="I21" s="194" t="s">
        <v>177</v>
      </c>
      <c r="J21" s="194" t="s">
        <v>161</v>
      </c>
      <c r="K21" s="194" t="s">
        <v>443</v>
      </c>
      <c r="L21" s="194" t="s">
        <v>162</v>
      </c>
      <c r="M21" s="194" t="s">
        <v>163</v>
      </c>
      <c r="U21" s="195"/>
      <c r="V21" s="195"/>
      <c r="W21" s="195"/>
    </row>
    <row r="22" spans="2:23">
      <c r="B22" s="196" t="s">
        <v>441</v>
      </c>
      <c r="C22" s="197">
        <v>1</v>
      </c>
      <c r="D22" s="335" t="str">
        <f>+'CTRL Panel Target'!F7</f>
        <v>Technogym S.p.A</v>
      </c>
      <c r="E22" s="335" t="str">
        <f>+'CTRL Panel Target'!F9</f>
        <v>Italy</v>
      </c>
      <c r="F22" s="335">
        <f>+'CTRL Panel Target'!F10</f>
        <v>1650</v>
      </c>
      <c r="G22" s="370" t="str">
        <f>+IF('CTRL Panel Target'!F12&lt;0,"cash",'CTRL Panel Target'!F12)</f>
        <v>cash</v>
      </c>
      <c r="H22" s="371" t="str">
        <f>+IFERROR(G22/F22,"-")</f>
        <v>-</v>
      </c>
      <c r="I22" s="369"/>
      <c r="J22" s="391">
        <f>+S43</f>
        <v>0.97320000000000007</v>
      </c>
      <c r="K22" s="386">
        <f>+INDEX('KPMG Tax Rate'!$K$2:$K$184,MATCH(WACC!E22,'KPMG Tax Rate'!$A$2:$A$184))/100</f>
        <v>0.24</v>
      </c>
      <c r="L22" s="378">
        <f>+L30</f>
        <v>1.3626342431589382</v>
      </c>
      <c r="M22" s="378">
        <f>+(0.67*L22)+(0.33)</f>
        <v>1.2429649429164886</v>
      </c>
      <c r="N22" s="336"/>
      <c r="O22" s="337"/>
      <c r="P22" s="337"/>
      <c r="Q22" s="338"/>
      <c r="R22" s="329" t="s">
        <v>453</v>
      </c>
      <c r="S22" s="198"/>
      <c r="T22" s="199"/>
      <c r="U22" s="200"/>
      <c r="V22" s="200"/>
      <c r="W22" s="200"/>
    </row>
    <row r="23" spans="2:23">
      <c r="B23" s="201"/>
      <c r="C23" s="202">
        <f t="shared" ref="C23:C28" ca="1" si="0">+OFFSET(C23,-1,)+1</f>
        <v>2</v>
      </c>
      <c r="D23" s="331" t="s">
        <v>474</v>
      </c>
      <c r="E23" s="330" t="s">
        <v>317</v>
      </c>
      <c r="F23" s="372">
        <v>235</v>
      </c>
      <c r="G23" s="373">
        <v>24</v>
      </c>
      <c r="H23" s="374">
        <f>+IFERROR(G23/F23,"-")</f>
        <v>0.10212765957446808</v>
      </c>
      <c r="I23" s="375">
        <v>1.7883</v>
      </c>
      <c r="J23" s="374">
        <f>+(0.67*I23)+(0.33)</f>
        <v>1.5281610000000001</v>
      </c>
      <c r="K23" s="387">
        <f>+INDEX('KPMG Tax Rate'!$K$2:$K$184,MATCH(WACC!E23,'KPMG Tax Rate'!$A$2:$A$184))/100</f>
        <v>0.27</v>
      </c>
      <c r="L23" s="377">
        <f>IFERROR(J23/(1+(1-K23)*H23),J23)</f>
        <v>1.4221362070331063</v>
      </c>
      <c r="M23" s="377">
        <f>+(0.67*L23)+(0.33)</f>
        <v>1.2828312587121813</v>
      </c>
      <c r="N23" s="333"/>
      <c r="O23" s="332"/>
      <c r="P23" s="332"/>
      <c r="Q23" s="334"/>
      <c r="R23" s="203"/>
      <c r="S23" s="203"/>
      <c r="U23" s="204"/>
      <c r="V23" s="204"/>
      <c r="W23" s="204"/>
    </row>
    <row r="24" spans="2:23">
      <c r="B24" s="201"/>
      <c r="C24" s="202">
        <f t="shared" ca="1" si="0"/>
        <v>3</v>
      </c>
      <c r="D24" s="331" t="s">
        <v>476</v>
      </c>
      <c r="E24" s="330" t="s">
        <v>317</v>
      </c>
      <c r="F24" s="372">
        <v>12730</v>
      </c>
      <c r="G24" s="372" t="s">
        <v>480</v>
      </c>
      <c r="H24" s="374">
        <v>0</v>
      </c>
      <c r="I24" s="375">
        <v>0.67220000000000002</v>
      </c>
      <c r="J24" s="374">
        <f>+(0.67*I24)+(0.33)</f>
        <v>0.78037400000000012</v>
      </c>
      <c r="K24" s="387">
        <f>+INDEX('KPMG Tax Rate'!$K$2:$K$184,MATCH(WACC!E24,'KPMG Tax Rate'!$A$2:$A$184))/100</f>
        <v>0.27</v>
      </c>
      <c r="L24" s="377">
        <f t="shared" ref="L24:L28" si="1">IFERROR(J24/(1+(1-K24)*H24),J24)</f>
        <v>0.78037400000000012</v>
      </c>
      <c r="M24" s="377">
        <f t="shared" ref="M24:M28" si="2">+(0.67*L24)+(0.33)</f>
        <v>0.85285058000000014</v>
      </c>
      <c r="N24" s="333"/>
      <c r="O24" s="332"/>
      <c r="P24" s="332"/>
      <c r="Q24" s="334"/>
      <c r="R24" s="203"/>
      <c r="S24" s="203"/>
      <c r="U24" s="204"/>
      <c r="V24" s="204"/>
      <c r="W24" s="204"/>
    </row>
    <row r="25" spans="2:23">
      <c r="B25" s="201"/>
      <c r="C25" s="202">
        <f t="shared" ca="1" si="0"/>
        <v>4</v>
      </c>
      <c r="D25" s="331" t="s">
        <v>475</v>
      </c>
      <c r="E25" s="330" t="s">
        <v>317</v>
      </c>
      <c r="F25" s="372">
        <v>197</v>
      </c>
      <c r="G25" s="372" t="s">
        <v>480</v>
      </c>
      <c r="H25" s="374">
        <v>0</v>
      </c>
      <c r="I25" s="375">
        <v>2.8050999999999999</v>
      </c>
      <c r="J25" s="374">
        <f t="shared" ref="J25:J28" si="3">+(0.67*I25)+(0.33)</f>
        <v>2.2094170000000002</v>
      </c>
      <c r="K25" s="387">
        <f>+INDEX('KPMG Tax Rate'!$K$2:$K$184,MATCH(WACC!E25,'KPMG Tax Rate'!$A$2:$A$184))/100</f>
        <v>0.27</v>
      </c>
      <c r="L25" s="377">
        <f t="shared" si="1"/>
        <v>2.2094170000000002</v>
      </c>
      <c r="M25" s="377">
        <f t="shared" si="2"/>
        <v>1.8103093900000002</v>
      </c>
      <c r="N25" s="333"/>
      <c r="O25" s="332"/>
      <c r="P25" s="332"/>
      <c r="Q25" s="334"/>
      <c r="R25" s="203"/>
      <c r="S25" s="203"/>
      <c r="U25" s="204"/>
      <c r="V25" s="204"/>
      <c r="W25" s="204"/>
    </row>
    <row r="26" spans="2:23">
      <c r="B26" s="201"/>
      <c r="C26" s="202">
        <f t="shared" ca="1" si="0"/>
        <v>5</v>
      </c>
      <c r="D26" s="331" t="s">
        <v>477</v>
      </c>
      <c r="E26" s="330" t="s">
        <v>326</v>
      </c>
      <c r="F26" s="372">
        <v>104</v>
      </c>
      <c r="G26" s="372">
        <v>90.9</v>
      </c>
      <c r="H26" s="374">
        <f t="shared" ref="H26:H28" si="4">+IFERROR(G26/F26,"-")</f>
        <v>0.87403846153846154</v>
      </c>
      <c r="I26" s="375">
        <v>1.6138999999999999</v>
      </c>
      <c r="J26" s="374">
        <f t="shared" si="3"/>
        <v>1.411313</v>
      </c>
      <c r="K26" s="387">
        <f>+INDEX('KPMG Tax Rate'!$K$2:$K$184,MATCH(WACC!E26,'KPMG Tax Rate'!$A$2:$A$184))/100</f>
        <v>0.28000000000000003</v>
      </c>
      <c r="L26" s="377">
        <f t="shared" si="1"/>
        <v>0.86620409801236953</v>
      </c>
      <c r="M26" s="377">
        <f t="shared" si="2"/>
        <v>0.91035674566828773</v>
      </c>
      <c r="N26" s="333"/>
      <c r="O26" s="332"/>
      <c r="P26" s="332"/>
      <c r="Q26" s="334"/>
      <c r="R26" s="203"/>
      <c r="S26" s="203"/>
      <c r="U26" s="204"/>
      <c r="V26" s="204"/>
      <c r="W26" s="204"/>
    </row>
    <row r="27" spans="2:23">
      <c r="B27" s="201"/>
      <c r="C27" s="202">
        <f t="shared" ca="1" si="0"/>
        <v>6</v>
      </c>
      <c r="D27" s="331" t="s">
        <v>478</v>
      </c>
      <c r="E27" s="330" t="s">
        <v>338</v>
      </c>
      <c r="F27" s="372">
        <v>2648</v>
      </c>
      <c r="G27" s="372">
        <v>539.1</v>
      </c>
      <c r="H27" s="374">
        <f t="shared" si="4"/>
        <v>0.20358761329305136</v>
      </c>
      <c r="I27" s="375">
        <v>2.613</v>
      </c>
      <c r="J27" s="374">
        <f t="shared" si="3"/>
        <v>2.0807099999999998</v>
      </c>
      <c r="K27" s="387">
        <f>+INDEX('KPMG Tax Rate'!$K$2:$K$184,MATCH(WACC!E27,'KPMG Tax Rate'!$A$2:$A$184))/100</f>
        <v>0.25</v>
      </c>
      <c r="L27" s="377">
        <f t="shared" si="1"/>
        <v>1.8050895890837311</v>
      </c>
      <c r="M27" s="377">
        <f t="shared" si="2"/>
        <v>1.5394100246861</v>
      </c>
      <c r="N27" s="333"/>
      <c r="O27" s="332"/>
      <c r="P27" s="332"/>
      <c r="Q27" s="334"/>
      <c r="R27" s="203"/>
      <c r="S27" s="203"/>
      <c r="U27" s="204"/>
      <c r="V27" s="204"/>
      <c r="W27" s="204"/>
    </row>
    <row r="28" spans="2:23">
      <c r="B28" s="201"/>
      <c r="C28" s="202">
        <f t="shared" ca="1" si="0"/>
        <v>7</v>
      </c>
      <c r="D28" s="331" t="s">
        <v>479</v>
      </c>
      <c r="E28" s="330" t="s">
        <v>225</v>
      </c>
      <c r="F28" s="372">
        <v>577.4</v>
      </c>
      <c r="G28" s="372">
        <v>213.16</v>
      </c>
      <c r="H28" s="374">
        <f t="shared" si="4"/>
        <v>0.36917215102182199</v>
      </c>
      <c r="I28" s="375">
        <v>1.6197999999999999</v>
      </c>
      <c r="J28" s="374">
        <f t="shared" si="3"/>
        <v>1.4152660000000001</v>
      </c>
      <c r="K28" s="387">
        <f>+INDEX('KPMG Tax Rate'!$K$2:$K$184,MATCH(WACC!E28,'KPMG Tax Rate'!$A$2:$A$184))/100</f>
        <v>0.2</v>
      </c>
      <c r="L28" s="377">
        <f t="shared" si="1"/>
        <v>1.0925845648244217</v>
      </c>
      <c r="M28" s="377">
        <f t="shared" si="2"/>
        <v>1.0620316584323626</v>
      </c>
      <c r="N28" s="333"/>
      <c r="O28" s="332"/>
      <c r="P28" s="332"/>
      <c r="Q28" s="334"/>
      <c r="R28" s="203"/>
      <c r="S28" s="203"/>
      <c r="U28" s="204"/>
      <c r="V28" s="204"/>
      <c r="W28" s="204"/>
    </row>
    <row r="30" spans="2:23">
      <c r="C30" s="325"/>
      <c r="D30" s="281" t="s">
        <v>101</v>
      </c>
      <c r="E30" s="282" t="s">
        <v>164</v>
      </c>
      <c r="F30" s="364">
        <f>+AVERAGE(F23:F28)</f>
        <v>2748.5666666666671</v>
      </c>
      <c r="G30" s="365">
        <f>+AVERAGE(G23:G28)</f>
        <v>216.79</v>
      </c>
      <c r="H30" s="379">
        <f>+AVERAGE(H23:H28)</f>
        <v>0.25815431423796714</v>
      </c>
      <c r="I30" s="379">
        <f>+AVERAGE(I23:I28)</f>
        <v>1.85205</v>
      </c>
      <c r="J30" s="379">
        <f>+AVERAGE(J23:J28)</f>
        <v>1.5708735000000003</v>
      </c>
      <c r="K30" s="283"/>
      <c r="L30" s="389">
        <f>+AVERAGE(L23,L24,L26,L27,L28,L25)</f>
        <v>1.3626342431589382</v>
      </c>
      <c r="M30" s="389">
        <f>+AVERAGE(M23:M28)</f>
        <v>1.2429649429164886</v>
      </c>
      <c r="N30" s="283"/>
      <c r="O30" s="283"/>
      <c r="P30" s="280"/>
      <c r="Q30" s="323"/>
      <c r="R30" s="271"/>
      <c r="S30" s="271"/>
      <c r="T30" s="271"/>
      <c r="U30" s="271"/>
      <c r="V30" s="271"/>
      <c r="W30" s="271"/>
    </row>
    <row r="31" spans="2:23">
      <c r="C31" s="326"/>
      <c r="D31" s="284"/>
      <c r="E31" s="285" t="s">
        <v>165</v>
      </c>
      <c r="F31" s="366">
        <f>+MEDIAN(F22:F28)</f>
        <v>577.4</v>
      </c>
      <c r="G31" s="367">
        <f t="shared" ref="G31:I31" si="5">+MEDIAN(G22:G28)</f>
        <v>152.03</v>
      </c>
      <c r="H31" s="367">
        <f t="shared" si="5"/>
        <v>0.15285763643375971</v>
      </c>
      <c r="I31" s="367">
        <f t="shared" si="5"/>
        <v>1.7040500000000001</v>
      </c>
      <c r="J31" s="367">
        <f>+MEDIAN(J23:J28)</f>
        <v>1.4717135000000001</v>
      </c>
      <c r="K31" s="286"/>
      <c r="L31" s="390">
        <f>+MEDIAN(L23:L28)</f>
        <v>1.2573603859287639</v>
      </c>
      <c r="M31" s="390">
        <f t="shared" ref="M31" si="6">+MEDIAN(M22:M28)</f>
        <v>1.2429649429164886</v>
      </c>
      <c r="N31" s="286"/>
      <c r="O31" s="286"/>
      <c r="P31" s="284"/>
      <c r="Q31" s="324"/>
      <c r="R31" s="271"/>
      <c r="S31" s="271"/>
      <c r="T31" s="271"/>
      <c r="U31" s="271"/>
      <c r="V31" s="271"/>
      <c r="W31" s="271"/>
    </row>
    <row r="32" spans="2:23"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9"/>
      <c r="N32" s="270"/>
      <c r="O32" s="271"/>
      <c r="P32" s="271"/>
      <c r="Q32" s="272"/>
      <c r="R32" s="271"/>
      <c r="S32" s="271"/>
      <c r="T32" s="268"/>
      <c r="U32" s="268"/>
      <c r="V32" s="268"/>
      <c r="W32" s="268"/>
    </row>
    <row r="33" spans="1:23">
      <c r="C33" s="268"/>
      <c r="D33" s="268"/>
      <c r="E33" s="268"/>
      <c r="F33" s="268"/>
      <c r="G33" s="268"/>
      <c r="H33" s="268"/>
      <c r="I33" s="268"/>
      <c r="J33" s="268"/>
      <c r="K33" s="268"/>
      <c r="L33" s="268"/>
      <c r="M33" s="269"/>
      <c r="N33" s="270"/>
      <c r="O33" s="271"/>
      <c r="P33" s="271"/>
      <c r="Q33" s="272"/>
      <c r="R33" s="271"/>
      <c r="S33" s="271"/>
      <c r="T33" s="268"/>
      <c r="U33" s="268"/>
      <c r="V33" s="268"/>
      <c r="W33" s="268"/>
    </row>
    <row r="34" spans="1:23">
      <c r="A34" s="171" t="s">
        <v>4</v>
      </c>
      <c r="C34" s="171" t="s">
        <v>4</v>
      </c>
      <c r="G34" s="275"/>
    </row>
    <row r="35" spans="1:23">
      <c r="A35" s="167" t="s">
        <v>0</v>
      </c>
      <c r="B35" s="221" t="s">
        <v>118</v>
      </c>
      <c r="C35" s="222"/>
      <c r="D35" s="222"/>
      <c r="E35" s="222"/>
      <c r="F35" s="222"/>
      <c r="G35" s="223"/>
      <c r="H35" s="223"/>
      <c r="I35" s="223"/>
      <c r="J35" s="223"/>
      <c r="K35" s="223"/>
      <c r="L35" s="223"/>
      <c r="M35" s="223"/>
      <c r="N35" s="222"/>
      <c r="O35" s="222"/>
      <c r="P35" s="222"/>
      <c r="Q35" s="222"/>
      <c r="R35" s="222"/>
      <c r="S35" s="222"/>
      <c r="T35" s="222"/>
      <c r="U35" s="222"/>
      <c r="V35" s="222"/>
      <c r="W35" s="222"/>
    </row>
    <row r="37" spans="1:23">
      <c r="C37" s="171" t="s">
        <v>166</v>
      </c>
      <c r="G37" s="171">
        <f>+'CTRL Panel Target'!F23</f>
        <v>110.819</v>
      </c>
      <c r="H37" s="205"/>
    </row>
    <row r="38" spans="1:23">
      <c r="C38" s="171" t="s">
        <v>167</v>
      </c>
      <c r="G38" s="171">
        <f>+'CTRL Panel Target'!F24</f>
        <v>144.08600000000001</v>
      </c>
      <c r="H38" s="205"/>
    </row>
    <row r="39" spans="1:23">
      <c r="C39" s="206" t="s">
        <v>444</v>
      </c>
      <c r="D39" s="199"/>
      <c r="E39" s="199"/>
      <c r="F39" s="199"/>
      <c r="G39" s="385">
        <f>+AVERAGE(G37:G38)</f>
        <v>127.45250000000001</v>
      </c>
      <c r="I39" s="205" t="s">
        <v>448</v>
      </c>
    </row>
    <row r="40" spans="1:23">
      <c r="C40" s="171" t="s">
        <v>445</v>
      </c>
      <c r="G40" s="171">
        <f>+'CTRL Panel Target'!F25</f>
        <v>5.7549999999999999</v>
      </c>
      <c r="H40" s="205"/>
      <c r="Q40" s="317" t="s">
        <v>453</v>
      </c>
    </row>
    <row r="41" spans="1:23">
      <c r="C41" s="207" t="s">
        <v>446</v>
      </c>
      <c r="D41" s="208"/>
      <c r="E41" s="208"/>
      <c r="F41" s="208"/>
      <c r="G41" s="209">
        <f>+G40/G39</f>
        <v>4.5154077009081806E-2</v>
      </c>
      <c r="H41" s="205"/>
      <c r="Q41" s="182"/>
      <c r="R41" s="199"/>
      <c r="S41" s="199"/>
      <c r="T41" s="199"/>
      <c r="U41" s="318"/>
    </row>
    <row r="42" spans="1:23">
      <c r="C42" s="210" t="s">
        <v>168</v>
      </c>
      <c r="D42" s="210"/>
      <c r="E42" s="210"/>
      <c r="F42" s="210"/>
      <c r="G42" s="328">
        <f>+I42</f>
        <v>0.24</v>
      </c>
      <c r="I42" s="388">
        <f>+K22</f>
        <v>0.24</v>
      </c>
      <c r="J42" s="205" t="s">
        <v>454</v>
      </c>
      <c r="Q42" s="185"/>
      <c r="R42" s="319" t="s">
        <v>450</v>
      </c>
      <c r="S42" s="380">
        <v>0.96</v>
      </c>
      <c r="T42" s="320" t="s">
        <v>452</v>
      </c>
      <c r="U42" s="321"/>
    </row>
    <row r="43" spans="1:23">
      <c r="C43" s="207" t="s">
        <v>169</v>
      </c>
      <c r="D43" s="207"/>
      <c r="E43" s="207"/>
      <c r="F43" s="207"/>
      <c r="G43" s="211">
        <f>+G41*(1-G42)</f>
        <v>3.4317098526902172E-2</v>
      </c>
      <c r="Q43" s="185"/>
      <c r="R43" s="319" t="s">
        <v>451</v>
      </c>
      <c r="S43" s="376">
        <f>+(0.67*S42)+(0.33)</f>
        <v>0.97320000000000007</v>
      </c>
      <c r="T43" s="309"/>
      <c r="U43" s="321"/>
    </row>
    <row r="44" spans="1:23">
      <c r="C44" s="273"/>
      <c r="D44" s="273"/>
      <c r="E44" s="273"/>
      <c r="F44" s="273"/>
      <c r="G44" s="274"/>
      <c r="Q44" s="185"/>
      <c r="R44" s="309"/>
      <c r="S44" s="309"/>
      <c r="T44" s="309"/>
      <c r="U44" s="321"/>
    </row>
    <row r="45" spans="1:23">
      <c r="C45" s="210"/>
      <c r="D45" s="210"/>
      <c r="E45" s="210"/>
      <c r="F45" s="210"/>
      <c r="G45" s="210"/>
      <c r="Q45" s="185"/>
      <c r="R45" s="319" t="s">
        <v>462</v>
      </c>
      <c r="S45" s="215">
        <v>0</v>
      </c>
      <c r="T45" s="309"/>
      <c r="U45" s="321"/>
    </row>
    <row r="46" spans="1:23">
      <c r="C46" s="210" t="s">
        <v>141</v>
      </c>
      <c r="D46" s="210"/>
      <c r="E46" s="210"/>
      <c r="F46" s="212" t="s">
        <v>149</v>
      </c>
      <c r="G46" s="384">
        <f>+INDEX(F8:J8,MATCH(F46,F7:J7,0))</f>
        <v>7.4000000000000003E-3</v>
      </c>
      <c r="H46" s="205"/>
      <c r="Q46" s="185"/>
      <c r="R46" s="309"/>
      <c r="S46" s="309"/>
      <c r="T46" s="309"/>
      <c r="U46" s="321"/>
    </row>
    <row r="47" spans="1:23">
      <c r="C47" s="210" t="s">
        <v>171</v>
      </c>
      <c r="D47" s="210"/>
      <c r="E47" s="210"/>
      <c r="F47" s="210"/>
      <c r="G47" s="368">
        <f>+INDEX('ERP by Country'!$E$2:$E$167,MATCH(WACC!E22,'ERP by Country'!$A$2:$A$167))</f>
        <v>6.8518958170767988E-2</v>
      </c>
      <c r="H47" s="205"/>
      <c r="L47" s="368">
        <v>0.06</v>
      </c>
      <c r="M47" s="205" t="s">
        <v>483</v>
      </c>
      <c r="N47" s="205"/>
      <c r="Q47" s="188"/>
      <c r="R47" s="218"/>
      <c r="S47" s="218"/>
      <c r="T47" s="218"/>
      <c r="U47" s="322"/>
    </row>
    <row r="48" spans="1:23">
      <c r="C48" s="210" t="s">
        <v>172</v>
      </c>
      <c r="D48" s="210"/>
      <c r="E48" s="210"/>
      <c r="F48" s="210"/>
      <c r="G48" s="213">
        <f>+H30/(1+H30)</f>
        <v>0.20518493742504457</v>
      </c>
      <c r="H48" s="205"/>
    </row>
    <row r="49" spans="1:23">
      <c r="C49" s="210" t="s">
        <v>174</v>
      </c>
      <c r="D49" s="210"/>
      <c r="E49" s="210"/>
      <c r="F49" s="210"/>
      <c r="G49" s="213">
        <f>1-G48</f>
        <v>0.79481506257495549</v>
      </c>
      <c r="H49" s="205"/>
    </row>
    <row r="50" spans="1:23">
      <c r="C50" s="210" t="s">
        <v>482</v>
      </c>
      <c r="D50" s="210"/>
      <c r="E50" s="210"/>
      <c r="F50" s="210"/>
      <c r="G50" s="381">
        <v>1.304</v>
      </c>
      <c r="H50" s="205"/>
    </row>
    <row r="51" spans="1:23">
      <c r="C51" s="207" t="s">
        <v>455</v>
      </c>
      <c r="D51" s="207"/>
      <c r="E51" s="207"/>
      <c r="F51" s="207"/>
      <c r="G51" s="214">
        <f>+G50*(1+(1-G42)*H30)</f>
        <v>1.5598412515823949</v>
      </c>
    </row>
    <row r="52" spans="1:23">
      <c r="C52" s="273"/>
      <c r="D52" s="273"/>
      <c r="E52" s="273"/>
      <c r="F52" s="273"/>
      <c r="G52" s="308"/>
    </row>
    <row r="53" spans="1:23">
      <c r="C53" s="217" t="s">
        <v>176</v>
      </c>
      <c r="D53" s="217"/>
      <c r="E53" s="217"/>
      <c r="F53" s="217"/>
      <c r="G53" s="368">
        <f>+S45</f>
        <v>0</v>
      </c>
    </row>
    <row r="54" spans="1:23">
      <c r="C54" s="210"/>
      <c r="D54" s="210"/>
      <c r="E54" s="210"/>
      <c r="F54" s="210"/>
      <c r="G54" s="210"/>
    </row>
    <row r="55" spans="1:23">
      <c r="C55" s="216" t="s">
        <v>175</v>
      </c>
      <c r="D55" s="216"/>
      <c r="E55" s="216"/>
      <c r="F55" s="216"/>
      <c r="G55" s="382">
        <f>+G46+(G51*L47)+G53</f>
        <v>0.1009904750949437</v>
      </c>
    </row>
    <row r="56" spans="1:23">
      <c r="C56" s="217"/>
      <c r="D56" s="217"/>
      <c r="E56" s="217"/>
      <c r="F56" s="217"/>
      <c r="G56" s="217"/>
    </row>
    <row r="57" spans="1:23">
      <c r="H57" s="205"/>
    </row>
    <row r="58" spans="1:23">
      <c r="C58" s="210"/>
      <c r="D58" s="210"/>
      <c r="E58" s="210"/>
      <c r="F58" s="210"/>
      <c r="G58" s="210"/>
    </row>
    <row r="59" spans="1:23">
      <c r="C59" s="219" t="s">
        <v>118</v>
      </c>
      <c r="D59" s="219"/>
      <c r="E59" s="219"/>
      <c r="F59" s="219"/>
      <c r="G59" s="220">
        <f>+(G43*G48)+(G55*G49)</f>
        <v>8.7310102495913672E-2</v>
      </c>
    </row>
    <row r="60" spans="1:23" s="275" customFormat="1">
      <c r="C60" s="276"/>
      <c r="D60" s="276"/>
      <c r="E60" s="276"/>
      <c r="F60" s="276"/>
      <c r="G60" s="277"/>
      <c r="K60" s="278"/>
      <c r="L60" s="268"/>
      <c r="M60" s="268"/>
      <c r="N60" s="279"/>
      <c r="O60" s="279"/>
      <c r="P60" s="171"/>
      <c r="Q60" s="171"/>
      <c r="R60" s="171"/>
      <c r="S60" s="171"/>
      <c r="T60" s="171"/>
      <c r="U60" s="171"/>
      <c r="V60" s="171"/>
    </row>
    <row r="62" spans="1:23">
      <c r="A62" s="167" t="s">
        <v>0</v>
      </c>
      <c r="B62" s="221" t="s">
        <v>97</v>
      </c>
      <c r="C62" s="222"/>
      <c r="D62" s="222"/>
      <c r="E62" s="222"/>
      <c r="F62" s="222"/>
      <c r="G62" s="223"/>
      <c r="H62" s="223"/>
      <c r="I62" s="223"/>
      <c r="J62" s="223"/>
      <c r="K62" s="223"/>
      <c r="L62" s="223"/>
      <c r="M62" s="223"/>
      <c r="N62" s="222"/>
      <c r="O62" s="222"/>
      <c r="P62" s="222"/>
      <c r="Q62" s="222"/>
      <c r="R62" s="222"/>
      <c r="S62" s="222"/>
      <c r="T62" s="222"/>
      <c r="U62" s="222"/>
      <c r="V62" s="222"/>
      <c r="W62" s="222"/>
    </row>
  </sheetData>
  <dataValidations count="1">
    <dataValidation type="list" allowBlank="1" showInputMessage="1" showErrorMessage="1" sqref="F46" xr:uid="{A3695D11-1BDC-1442-8DAD-DBBC2CB08C6B}">
      <formula1>$F$7:$J$7</formula1>
    </dataValidation>
  </dataValidations>
  <pageMargins left="0.25" right="0.25" top="0.75" bottom="0.75" header="0.3" footer="0.3"/>
  <pageSetup paperSize="8" fitToWidth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D02B-FD04-6248-A5E3-C043D5BCFB9C}">
  <sheetPr>
    <tabColor rgb="FF00B050"/>
  </sheetPr>
  <dimension ref="A1:P26"/>
  <sheetViews>
    <sheetView showGridLines="0" workbookViewId="0">
      <selection activeCell="W37" sqref="W37"/>
    </sheetView>
  </sheetViews>
  <sheetFormatPr baseColWidth="10" defaultColWidth="8.83203125" defaultRowHeight="15"/>
  <cols>
    <col min="1" max="3" width="2.6640625" style="14" customWidth="1"/>
    <col min="4" max="4" width="25.6640625" style="14" customWidth="1"/>
    <col min="5" max="5" width="15.6640625" style="14" customWidth="1"/>
    <col min="6" max="6" width="10.6640625" style="14" customWidth="1"/>
    <col min="7" max="7" width="8.83203125" style="14"/>
    <col min="8" max="11" width="10.6640625" style="14" customWidth="1"/>
    <col min="12" max="16384" width="8.83203125" style="14"/>
  </cols>
  <sheetData>
    <row r="1" spans="1:16" ht="8" customHeight="1"/>
    <row r="2" spans="1:16">
      <c r="A2" s="107" t="s">
        <v>0</v>
      </c>
      <c r="B2" s="107" t="s">
        <v>0</v>
      </c>
      <c r="C2" s="107" t="s">
        <v>0</v>
      </c>
      <c r="D2" s="108" t="s">
        <v>112</v>
      </c>
      <c r="E2" s="107" t="s">
        <v>0</v>
      </c>
      <c r="F2" s="107" t="s">
        <v>0</v>
      </c>
      <c r="G2" s="107" t="s">
        <v>0</v>
      </c>
      <c r="H2" s="107" t="s">
        <v>0</v>
      </c>
      <c r="I2" s="107" t="s">
        <v>0</v>
      </c>
      <c r="J2" s="107" t="s">
        <v>0</v>
      </c>
      <c r="K2" s="107" t="s">
        <v>0</v>
      </c>
      <c r="L2" s="107" t="s">
        <v>0</v>
      </c>
      <c r="M2" s="107" t="s">
        <v>0</v>
      </c>
      <c r="N2" s="107" t="s">
        <v>0</v>
      </c>
      <c r="O2" s="107" t="s">
        <v>0</v>
      </c>
      <c r="P2" s="107" t="s">
        <v>0</v>
      </c>
    </row>
    <row r="3" spans="1:16" ht="8" customHeight="1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</row>
    <row r="4" spans="1:16" ht="20" customHeight="1">
      <c r="D4" s="267" t="s">
        <v>113</v>
      </c>
      <c r="E4" s="267"/>
      <c r="F4" s="267"/>
    </row>
    <row r="6" spans="1:16">
      <c r="D6" s="110" t="s">
        <v>114</v>
      </c>
      <c r="F6" s="111">
        <v>1</v>
      </c>
      <c r="G6" s="112"/>
      <c r="H6" s="113">
        <v>1</v>
      </c>
      <c r="I6" s="113">
        <v>2</v>
      </c>
      <c r="J6" s="113">
        <v>3</v>
      </c>
      <c r="K6" s="113">
        <v>4</v>
      </c>
      <c r="M6" s="114"/>
    </row>
    <row r="7" spans="1:16">
      <c r="F7" s="112"/>
      <c r="G7" s="112"/>
      <c r="H7" s="112"/>
      <c r="I7" s="112"/>
      <c r="J7" s="112"/>
      <c r="K7" s="112"/>
    </row>
    <row r="8" spans="1:16">
      <c r="D8" s="261" t="s">
        <v>115</v>
      </c>
      <c r="E8" s="262"/>
      <c r="F8" s="263"/>
      <c r="G8" s="264"/>
      <c r="H8" s="265"/>
      <c r="I8" s="265"/>
      <c r="J8" s="265"/>
      <c r="K8" s="265"/>
      <c r="M8" s="115"/>
    </row>
    <row r="9" spans="1:16">
      <c r="D9" s="261" t="s">
        <v>116</v>
      </c>
      <c r="E9" s="262"/>
      <c r="F9" s="263"/>
      <c r="G9" s="264"/>
      <c r="H9" s="265"/>
      <c r="I9" s="265"/>
      <c r="J9" s="265"/>
      <c r="K9" s="265"/>
      <c r="M9" s="115"/>
    </row>
    <row r="10" spans="1:16">
      <c r="D10" s="116"/>
      <c r="E10" s="116"/>
      <c r="F10" s="117"/>
      <c r="G10" s="112"/>
      <c r="H10" s="112"/>
      <c r="I10" s="112"/>
      <c r="J10" s="112"/>
      <c r="K10" s="112"/>
    </row>
    <row r="11" spans="1:16">
      <c r="D11" s="118" t="s">
        <v>117</v>
      </c>
      <c r="E11" s="119"/>
      <c r="F11" s="120">
        <f>+CHOOSE($F$6,H11,I11,J11,K11)</f>
        <v>0</v>
      </c>
      <c r="G11" s="112"/>
      <c r="H11" s="121"/>
      <c r="I11" s="121">
        <v>0</v>
      </c>
      <c r="J11" s="121">
        <v>0</v>
      </c>
      <c r="K11" s="121">
        <v>0</v>
      </c>
    </row>
    <row r="12" spans="1:16">
      <c r="D12" s="118"/>
      <c r="E12" s="116"/>
      <c r="F12" s="117"/>
      <c r="G12" s="112"/>
      <c r="H12" s="112"/>
      <c r="I12" s="112"/>
      <c r="J12" s="112"/>
      <c r="K12" s="112"/>
    </row>
    <row r="13" spans="1:16">
      <c r="D13" s="118" t="s">
        <v>118</v>
      </c>
      <c r="E13" s="119"/>
      <c r="F13" s="120">
        <f t="shared" ref="F13:F15" si="0">+CHOOSE($F$6,H13,I13,J13,K13)</f>
        <v>0</v>
      </c>
      <c r="G13" s="112"/>
      <c r="H13" s="121"/>
      <c r="I13" s="121"/>
      <c r="J13" s="121"/>
      <c r="K13" s="121"/>
    </row>
    <row r="14" spans="1:16">
      <c r="D14" s="118"/>
      <c r="E14" s="116"/>
      <c r="F14" s="117"/>
      <c r="G14" s="112"/>
      <c r="H14" s="122"/>
      <c r="I14" s="112"/>
      <c r="J14" s="112"/>
      <c r="K14" s="112"/>
    </row>
    <row r="15" spans="1:16">
      <c r="D15" s="118" t="s">
        <v>119</v>
      </c>
      <c r="E15" s="119"/>
      <c r="F15" s="120">
        <f t="shared" si="0"/>
        <v>0</v>
      </c>
      <c r="G15" s="112"/>
      <c r="H15" s="121">
        <v>0</v>
      </c>
      <c r="I15" s="121"/>
      <c r="J15" s="121"/>
      <c r="K15" s="121"/>
      <c r="M15" s="266"/>
    </row>
    <row r="16" spans="1:16">
      <c r="D16" s="118"/>
      <c r="E16" s="116"/>
      <c r="F16" s="117"/>
      <c r="G16" s="112"/>
      <c r="H16" s="112"/>
      <c r="I16" s="112"/>
      <c r="J16" s="112"/>
      <c r="K16" s="112"/>
    </row>
    <row r="17" spans="4:11">
      <c r="D17" s="118" t="s">
        <v>120</v>
      </c>
      <c r="E17" s="116"/>
      <c r="F17" s="123">
        <f>+CHOOSE($F$6,H17,I17,J17,K17)</f>
        <v>0</v>
      </c>
      <c r="G17" s="112"/>
      <c r="H17" s="124">
        <f>+'CTRL Panel Valuation'!$F$26</f>
        <v>0</v>
      </c>
      <c r="I17" s="125"/>
      <c r="J17" s="125"/>
      <c r="K17" s="125"/>
    </row>
    <row r="18" spans="4:11">
      <c r="F18" s="112"/>
      <c r="G18" s="112"/>
      <c r="H18" s="112"/>
      <c r="I18" s="112"/>
      <c r="J18" s="112"/>
      <c r="K18" s="112"/>
    </row>
    <row r="19" spans="4:11">
      <c r="F19" s="112"/>
      <c r="G19" s="112"/>
      <c r="H19" s="112"/>
      <c r="I19" s="112"/>
      <c r="J19" s="112"/>
      <c r="K19" s="112"/>
    </row>
    <row r="20" spans="4:11">
      <c r="D20" s="108" t="s">
        <v>120</v>
      </c>
      <c r="E20" s="107" t="s">
        <v>0</v>
      </c>
      <c r="F20" s="126" t="s">
        <v>10</v>
      </c>
      <c r="G20" s="112"/>
      <c r="H20" s="112"/>
      <c r="I20" s="112"/>
      <c r="J20" s="112"/>
      <c r="K20" s="112"/>
    </row>
    <row r="21" spans="4:11" ht="3.75" customHeight="1">
      <c r="D21" s="109"/>
      <c r="F21" s="127"/>
      <c r="G21" s="112"/>
      <c r="H21" s="112"/>
      <c r="I21" s="112"/>
      <c r="J21" s="112"/>
      <c r="K21" s="112"/>
    </row>
    <row r="22" spans="4:11">
      <c r="D22" s="14" t="s">
        <v>121</v>
      </c>
      <c r="F22" s="128"/>
      <c r="G22" s="112"/>
      <c r="H22" s="112"/>
      <c r="I22" s="112"/>
      <c r="J22" s="112"/>
      <c r="K22" s="112"/>
    </row>
    <row r="23" spans="4:11">
      <c r="D23" s="14" t="s">
        <v>122</v>
      </c>
      <c r="F23" s="129"/>
      <c r="G23" s="112"/>
      <c r="H23" s="112"/>
      <c r="I23" s="112"/>
      <c r="J23" s="112"/>
      <c r="K23" s="112"/>
    </row>
    <row r="24" spans="4:11">
      <c r="D24" s="14" t="s">
        <v>123</v>
      </c>
      <c r="F24" s="129"/>
      <c r="G24" s="112"/>
      <c r="H24" s="112"/>
      <c r="I24" s="112"/>
      <c r="J24" s="112"/>
      <c r="K24" s="112"/>
    </row>
    <row r="25" spans="4:11">
      <c r="D25" s="14" t="s">
        <v>30</v>
      </c>
      <c r="F25" s="129"/>
      <c r="G25" s="112"/>
      <c r="H25" s="112"/>
      <c r="I25" s="112"/>
      <c r="J25" s="112"/>
      <c r="K25" s="112"/>
    </row>
    <row r="26" spans="4:11">
      <c r="D26" s="116" t="s">
        <v>120</v>
      </c>
      <c r="F26" s="130">
        <f>SUM(F22:F25)</f>
        <v>0</v>
      </c>
      <c r="G26" s="112"/>
      <c r="H26" s="112"/>
      <c r="I26" s="112"/>
      <c r="J26" s="112"/>
      <c r="K26" s="112"/>
    </row>
  </sheetData>
  <dataValidations count="1">
    <dataValidation type="list" allowBlank="1" showInputMessage="1" showErrorMessage="1" sqref="F6" xr:uid="{0D437E60-6764-1340-9DA2-B87173BBC72B}">
      <formula1>$H$6:$K$6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0004-666E-5E48-8EA5-5BADF2E566B1}">
  <sheetPr>
    <tabColor theme="5" tint="-0.249977111117893"/>
  </sheetPr>
  <dimension ref="A1:U51"/>
  <sheetViews>
    <sheetView showGridLines="0" topLeftCell="A10" zoomScaleSheetLayoutView="100" workbookViewId="0">
      <selection activeCell="C27" sqref="C27"/>
    </sheetView>
  </sheetViews>
  <sheetFormatPr baseColWidth="10" defaultColWidth="8.83203125" defaultRowHeight="13"/>
  <cols>
    <col min="1" max="1" width="8.83203125" style="133"/>
    <col min="2" max="2" width="13" style="133" customWidth="1"/>
    <col min="3" max="3" width="15.5" style="133" bestFit="1" customWidth="1"/>
    <col min="4" max="14" width="8.83203125" style="133"/>
    <col min="15" max="15" width="3.6640625" style="133" customWidth="1"/>
    <col min="16" max="16" width="6" style="133" customWidth="1"/>
    <col min="17" max="16384" width="8.83203125" style="133"/>
  </cols>
  <sheetData>
    <row r="1" spans="1:13" s="289" customFormat="1" ht="16">
      <c r="A1" s="287" t="s">
        <v>447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</row>
    <row r="3" spans="1:13" customFormat="1" ht="15">
      <c r="A3" s="131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</row>
    <row r="4" spans="1:13" customFormat="1" ht="15">
      <c r="A4" s="133"/>
      <c r="B4" s="133"/>
      <c r="C4" s="133"/>
      <c r="D4" s="134">
        <v>1</v>
      </c>
      <c r="E4" s="134">
        <v>2</v>
      </c>
      <c r="F4" s="134">
        <v>3</v>
      </c>
      <c r="G4" s="134">
        <f>+F4+1</f>
        <v>4</v>
      </c>
      <c r="H4" s="134">
        <f t="shared" ref="H4:M4" si="0">+G4+1</f>
        <v>5</v>
      </c>
      <c r="I4" s="134">
        <f t="shared" si="0"/>
        <v>6</v>
      </c>
      <c r="J4" s="134">
        <f t="shared" si="0"/>
        <v>7</v>
      </c>
      <c r="K4" s="134">
        <f t="shared" si="0"/>
        <v>8</v>
      </c>
      <c r="L4" s="134">
        <f t="shared" si="0"/>
        <v>9</v>
      </c>
      <c r="M4" s="134">
        <f t="shared" si="0"/>
        <v>10</v>
      </c>
    </row>
    <row r="5" spans="1:13" s="290" customFormat="1" ht="14">
      <c r="C5" s="291">
        <v>2011</v>
      </c>
      <c r="D5" s="292">
        <v>2012</v>
      </c>
      <c r="E5" s="293">
        <v>2013</v>
      </c>
      <c r="F5" s="293">
        <v>2014</v>
      </c>
      <c r="G5" s="293">
        <v>2015</v>
      </c>
      <c r="H5" s="293">
        <v>2016</v>
      </c>
      <c r="I5" s="293">
        <v>2017</v>
      </c>
      <c r="J5" s="293">
        <v>2018</v>
      </c>
      <c r="K5" s="293">
        <v>2019</v>
      </c>
      <c r="L5" s="293">
        <v>2020</v>
      </c>
      <c r="M5" s="293">
        <v>2021</v>
      </c>
    </row>
    <row r="7" spans="1:13" ht="15">
      <c r="A7" s="101" t="s">
        <v>6</v>
      </c>
      <c r="B7" s="102"/>
      <c r="C7" s="297">
        <v>39.165999999999968</v>
      </c>
      <c r="D7" s="297">
        <v>39.624249156502799</v>
      </c>
      <c r="E7" s="297">
        <v>42.687896050238059</v>
      </c>
      <c r="F7" s="297">
        <v>46.956151629936492</v>
      </c>
      <c r="G7" s="297">
        <v>51.976825213899915</v>
      </c>
      <c r="H7" s="298">
        <v>58.102296996391786</v>
      </c>
      <c r="I7" s="297">
        <v>59.774436969643936</v>
      </c>
      <c r="J7" s="297">
        <v>64.314986645891068</v>
      </c>
      <c r="K7" s="297">
        <v>67.944718926806743</v>
      </c>
      <c r="L7" s="297">
        <v>70.710356019086149</v>
      </c>
      <c r="M7" s="297">
        <v>72.296918935700575</v>
      </c>
    </row>
    <row r="8" spans="1:13">
      <c r="C8" s="136"/>
      <c r="D8" s="135"/>
      <c r="E8" s="135"/>
      <c r="F8" s="135"/>
      <c r="G8" s="135"/>
      <c r="H8" s="294"/>
      <c r="I8" s="135"/>
      <c r="J8" s="135"/>
      <c r="K8" s="135"/>
      <c r="L8" s="135"/>
      <c r="M8" s="135"/>
    </row>
    <row r="9" spans="1:13" ht="15">
      <c r="A9" s="101" t="s">
        <v>124</v>
      </c>
      <c r="B9" s="102"/>
      <c r="C9" s="297"/>
      <c r="D9" s="297">
        <v>4.288817787082154</v>
      </c>
      <c r="E9" s="297">
        <v>4.7877774823136034</v>
      </c>
      <c r="F9" s="297">
        <v>5.4489766880254766</v>
      </c>
      <c r="G9" s="297">
        <v>6.23182755444798</v>
      </c>
      <c r="H9" s="298">
        <v>7.1881358306211016</v>
      </c>
      <c r="I9" s="297">
        <v>4.0701253086853466</v>
      </c>
      <c r="J9" s="297">
        <v>4.5172685878953844</v>
      </c>
      <c r="K9" s="297">
        <v>4.9172967820043842</v>
      </c>
      <c r="L9" s="297">
        <v>5.267753237950008</v>
      </c>
      <c r="M9" s="297">
        <v>5.5389198386636034</v>
      </c>
    </row>
    <row r="10" spans="1:13">
      <c r="C10" s="136"/>
      <c r="D10" s="135"/>
      <c r="E10" s="135"/>
      <c r="F10" s="135"/>
      <c r="G10" s="135"/>
      <c r="H10" s="294"/>
      <c r="I10" s="135"/>
      <c r="J10" s="135"/>
      <c r="K10" s="135"/>
      <c r="L10" s="135"/>
      <c r="M10" s="135"/>
    </row>
    <row r="11" spans="1:13" ht="15">
      <c r="A11" s="101" t="s">
        <v>7</v>
      </c>
      <c r="B11" s="102"/>
      <c r="C11" s="297"/>
      <c r="D11" s="297">
        <f t="shared" ref="D11:M11" si="1">+D7-D9</f>
        <v>35.335431369420647</v>
      </c>
      <c r="E11" s="297">
        <f t="shared" si="1"/>
        <v>37.900118567924459</v>
      </c>
      <c r="F11" s="297">
        <f t="shared" si="1"/>
        <v>41.507174941911018</v>
      </c>
      <c r="G11" s="297">
        <f t="shared" si="1"/>
        <v>45.744997659451933</v>
      </c>
      <c r="H11" s="298">
        <f t="shared" si="1"/>
        <v>50.914161165770686</v>
      </c>
      <c r="I11" s="297">
        <f t="shared" si="1"/>
        <v>55.704311660958588</v>
      </c>
      <c r="J11" s="297">
        <f t="shared" si="1"/>
        <v>59.797718057995681</v>
      </c>
      <c r="K11" s="297">
        <f t="shared" si="1"/>
        <v>63.027422144802358</v>
      </c>
      <c r="L11" s="297">
        <f t="shared" si="1"/>
        <v>65.442602781136145</v>
      </c>
      <c r="M11" s="297">
        <f t="shared" si="1"/>
        <v>66.757999097036972</v>
      </c>
    </row>
    <row r="12" spans="1:13">
      <c r="C12" s="136"/>
      <c r="D12" s="135"/>
      <c r="E12" s="135"/>
      <c r="F12" s="135"/>
      <c r="G12" s="135"/>
      <c r="H12" s="294"/>
      <c r="I12" s="135"/>
      <c r="J12" s="135"/>
      <c r="K12" s="135"/>
      <c r="L12" s="135"/>
      <c r="M12" s="135"/>
    </row>
    <row r="13" spans="1:13" ht="15">
      <c r="A13" s="101" t="s">
        <v>125</v>
      </c>
      <c r="B13" s="102"/>
      <c r="C13" s="297"/>
      <c r="D13" s="297">
        <v>0</v>
      </c>
      <c r="E13" s="297">
        <v>0</v>
      </c>
      <c r="F13" s="297">
        <v>0</v>
      </c>
      <c r="G13" s="297">
        <v>0</v>
      </c>
      <c r="H13" s="298">
        <v>0</v>
      </c>
      <c r="I13" s="297">
        <v>0</v>
      </c>
      <c r="J13" s="297">
        <v>0</v>
      </c>
      <c r="K13" s="297">
        <v>0</v>
      </c>
      <c r="L13" s="297">
        <v>0</v>
      </c>
      <c r="M13" s="297">
        <v>0</v>
      </c>
    </row>
    <row r="14" spans="1:13" s="137" customFormat="1">
      <c r="C14" s="138"/>
      <c r="D14" s="138"/>
      <c r="E14" s="138"/>
      <c r="F14" s="138"/>
      <c r="G14" s="138"/>
      <c r="H14" s="295"/>
      <c r="I14" s="138"/>
      <c r="J14" s="138"/>
      <c r="K14" s="138"/>
      <c r="L14" s="138"/>
      <c r="M14" s="138"/>
    </row>
    <row r="15" spans="1:13" ht="15">
      <c r="A15" s="101" t="s">
        <v>85</v>
      </c>
      <c r="B15" s="102"/>
      <c r="C15" s="297"/>
      <c r="D15" s="297">
        <v>-6.1721796234037498</v>
      </c>
      <c r="E15" s="297">
        <v>-6.6201636851098344</v>
      </c>
      <c r="F15" s="297">
        <v>-7.2502224954645698</v>
      </c>
      <c r="G15" s="297">
        <v>-7.9904597590582851</v>
      </c>
      <c r="H15" s="298">
        <v>-8.8933780036436207</v>
      </c>
      <c r="I15" s="297">
        <v>-4.8650462728897148</v>
      </c>
      <c r="J15" s="297">
        <v>-5.2225520195999087</v>
      </c>
      <c r="K15" s="297">
        <v>-5.5046246161646</v>
      </c>
      <c r="L15" s="297">
        <v>-5.7155591956037375</v>
      </c>
      <c r="M15" s="297">
        <v>-5.8304419354353723</v>
      </c>
    </row>
    <row r="16" spans="1:13">
      <c r="D16" s="135"/>
      <c r="E16" s="135"/>
      <c r="F16" s="135"/>
      <c r="G16" s="135"/>
      <c r="H16" s="294"/>
      <c r="I16" s="135"/>
      <c r="J16" s="135"/>
      <c r="K16" s="135"/>
      <c r="L16" s="135"/>
      <c r="M16" s="135"/>
    </row>
    <row r="17" spans="1:13">
      <c r="A17" s="133" t="s">
        <v>126</v>
      </c>
      <c r="C17" s="139"/>
      <c r="D17" s="135">
        <v>2.6459497252333772</v>
      </c>
      <c r="E17" s="135">
        <v>2.7308631355258797</v>
      </c>
      <c r="F17" s="135">
        <v>3.8407714146310283</v>
      </c>
      <c r="G17" s="135">
        <v>4.5124075329646409</v>
      </c>
      <c r="H17" s="294">
        <v>5.5040934696233954</v>
      </c>
      <c r="I17" s="135">
        <v>5.1005227493477712</v>
      </c>
      <c r="J17" s="135">
        <v>4.3586339242133754</v>
      </c>
      <c r="K17" s="135">
        <v>3.4389690229915324</v>
      </c>
      <c r="L17" s="135">
        <v>2.5716694687942798</v>
      </c>
      <c r="M17" s="135">
        <v>1.4006258969108423</v>
      </c>
    </row>
    <row r="18" spans="1:13">
      <c r="H18" s="139"/>
    </row>
    <row r="19" spans="1:13" ht="15">
      <c r="A19" s="81" t="s">
        <v>127</v>
      </c>
      <c r="B19" s="305"/>
      <c r="C19" s="305"/>
      <c r="D19" s="305">
        <f t="shared" ref="D19:M19" si="2">+D11+D13+D15+D17+D9</f>
        <v>36.098019258332428</v>
      </c>
      <c r="E19" s="305">
        <f t="shared" si="2"/>
        <v>38.798595500654102</v>
      </c>
      <c r="F19" s="305">
        <f t="shared" si="2"/>
        <v>43.546700549102951</v>
      </c>
      <c r="G19" s="305">
        <f t="shared" si="2"/>
        <v>48.498772987806269</v>
      </c>
      <c r="H19" s="306">
        <f t="shared" si="2"/>
        <v>54.713012462371559</v>
      </c>
      <c r="I19" s="305">
        <f t="shared" si="2"/>
        <v>60.00991344610199</v>
      </c>
      <c r="J19" s="305">
        <f t="shared" si="2"/>
        <v>63.45106855050453</v>
      </c>
      <c r="K19" s="305">
        <f t="shared" si="2"/>
        <v>65.879063333633681</v>
      </c>
      <c r="L19" s="305">
        <f t="shared" si="2"/>
        <v>67.566466292276687</v>
      </c>
      <c r="M19" s="305">
        <f t="shared" si="2"/>
        <v>67.867102897176039</v>
      </c>
    </row>
    <row r="20" spans="1:13" ht="5" customHeight="1">
      <c r="A20" s="140"/>
      <c r="B20" s="140"/>
      <c r="C20" s="141"/>
      <c r="D20" s="135"/>
      <c r="E20" s="135"/>
      <c r="F20" s="135"/>
      <c r="G20" s="135"/>
      <c r="H20" s="294"/>
      <c r="I20" s="135"/>
      <c r="J20" s="135"/>
      <c r="K20" s="135"/>
      <c r="L20" s="135"/>
      <c r="M20" s="135"/>
    </row>
    <row r="21" spans="1:13">
      <c r="A21" s="142" t="s">
        <v>128</v>
      </c>
      <c r="B21" s="142"/>
      <c r="C21" s="142"/>
      <c r="D21" s="143">
        <f>1/((1+$C$27)^D4)</f>
        <v>0.89766606822262107</v>
      </c>
      <c r="E21" s="143">
        <f t="shared" ref="E21:M21" si="3">1/((1+$C$27)^E4)</f>
        <v>0.80580437003825944</v>
      </c>
      <c r="F21" s="143">
        <f t="shared" si="3"/>
        <v>0.72334324060885047</v>
      </c>
      <c r="G21" s="143">
        <f t="shared" si="3"/>
        <v>0.64932068277275623</v>
      </c>
      <c r="H21" s="296">
        <f t="shared" si="3"/>
        <v>0.58287314432024795</v>
      </c>
      <c r="I21" s="143">
        <f t="shared" si="3"/>
        <v>0.5232254437345133</v>
      </c>
      <c r="J21" s="143">
        <f t="shared" si="3"/>
        <v>0.4696817268711968</v>
      </c>
      <c r="K21" s="143">
        <f t="shared" si="3"/>
        <v>0.42161734907647824</v>
      </c>
      <c r="L21" s="143">
        <f t="shared" si="3"/>
        <v>0.37847158803992659</v>
      </c>
      <c r="M21" s="143">
        <f t="shared" si="3"/>
        <v>0.33974110236977251</v>
      </c>
    </row>
    <row r="22" spans="1:13" ht="5" customHeight="1">
      <c r="D22" s="135"/>
      <c r="E22" s="135"/>
      <c r="F22" s="135"/>
      <c r="G22" s="135"/>
      <c r="H22" s="294"/>
      <c r="I22" s="135"/>
      <c r="J22" s="135"/>
      <c r="K22" s="135"/>
      <c r="L22" s="135"/>
      <c r="M22" s="135"/>
    </row>
    <row r="23" spans="1:13" ht="15">
      <c r="A23" s="81" t="s">
        <v>129</v>
      </c>
      <c r="B23" s="305"/>
      <c r="C23" s="305"/>
      <c r="D23" s="305">
        <f t="shared" ref="D23:M23" si="4">+D19*D21</f>
        <v>32.403967018251727</v>
      </c>
      <c r="E23" s="305">
        <f t="shared" si="4"/>
        <v>31.264077805773827</v>
      </c>
      <c r="F23" s="305">
        <f t="shared" si="4"/>
        <v>31.499211493011337</v>
      </c>
      <c r="G23" s="305">
        <f t="shared" si="4"/>
        <v>31.491256390083272</v>
      </c>
      <c r="H23" s="306">
        <f t="shared" si="4"/>
        <v>31.890745609175422</v>
      </c>
      <c r="I23" s="305">
        <f t="shared" si="4"/>
        <v>31.39871359130645</v>
      </c>
      <c r="J23" s="305">
        <f t="shared" si="4"/>
        <v>29.801807448623656</v>
      </c>
      <c r="K23" s="305">
        <f t="shared" si="4"/>
        <v>27.775756042368052</v>
      </c>
      <c r="L23" s="305">
        <f t="shared" si="4"/>
        <v>25.571987795884127</v>
      </c>
      <c r="M23" s="305">
        <f t="shared" si="4"/>
        <v>23.05724435292937</v>
      </c>
    </row>
    <row r="24" spans="1:13" s="304" customFormat="1" ht="15">
      <c r="A24" s="301"/>
      <c r="B24" s="302"/>
      <c r="C24" s="302"/>
      <c r="D24" s="302"/>
      <c r="E24" s="302"/>
      <c r="F24" s="302"/>
      <c r="G24" s="302"/>
      <c r="H24" s="303"/>
      <c r="I24" s="302"/>
      <c r="J24" s="302"/>
      <c r="K24" s="302"/>
      <c r="L24" s="302"/>
      <c r="M24" s="302"/>
    </row>
    <row r="25" spans="1:13" s="304" customFormat="1" ht="15">
      <c r="A25" s="301"/>
      <c r="B25" s="302"/>
      <c r="C25" s="302"/>
      <c r="D25" s="302"/>
      <c r="E25" s="302"/>
      <c r="F25" s="302"/>
      <c r="G25" s="302"/>
      <c r="H25" s="303"/>
      <c r="I25" s="302"/>
      <c r="J25" s="302"/>
      <c r="K25" s="302"/>
      <c r="L25" s="302"/>
      <c r="M25" s="302"/>
    </row>
    <row r="27" spans="1:13" ht="15">
      <c r="A27" s="81" t="s">
        <v>118</v>
      </c>
      <c r="B27" s="81"/>
      <c r="C27" s="306">
        <v>0.114</v>
      </c>
    </row>
    <row r="28" spans="1:13" ht="15">
      <c r="A28" s="81" t="s">
        <v>130</v>
      </c>
      <c r="B28" s="81"/>
      <c r="C28" s="306">
        <v>0.02</v>
      </c>
    </row>
    <row r="29" spans="1:13">
      <c r="A29" s="147"/>
      <c r="C29" s="307"/>
    </row>
    <row r="30" spans="1:13">
      <c r="A30" s="147"/>
      <c r="C30" s="307"/>
    </row>
    <row r="31" spans="1:13" ht="15">
      <c r="A31" s="81" t="s">
        <v>131</v>
      </c>
      <c r="B31" s="81"/>
      <c r="C31" s="306">
        <f>(M19*(1+C27))/(C27-C28)</f>
        <v>804.29736837717144</v>
      </c>
    </row>
    <row r="32" spans="1:13" ht="15">
      <c r="A32" s="81" t="s">
        <v>132</v>
      </c>
      <c r="B32" s="81"/>
      <c r="C32" s="306">
        <f>C31*M21</f>
        <v>273.25287456556725</v>
      </c>
      <c r="F32" s="149"/>
      <c r="G32" s="149"/>
      <c r="H32" s="149"/>
      <c r="I32" s="149"/>
      <c r="J32" s="149"/>
    </row>
    <row r="33" spans="1:21">
      <c r="A33" s="147"/>
      <c r="C33" s="148"/>
      <c r="F33" s="149"/>
      <c r="G33" s="149"/>
      <c r="H33" s="149"/>
      <c r="I33" s="149"/>
      <c r="J33" s="149"/>
    </row>
    <row r="34" spans="1:21">
      <c r="A34" s="147" t="s">
        <v>133</v>
      </c>
      <c r="C34" s="148">
        <f>SUM(D23:M23)</f>
        <v>296.15476754740723</v>
      </c>
      <c r="F34" s="149"/>
      <c r="G34" s="149"/>
      <c r="H34" s="149"/>
      <c r="I34" s="149"/>
      <c r="J34" s="149"/>
    </row>
    <row r="35" spans="1:21">
      <c r="A35" s="147"/>
      <c r="C35" s="148"/>
      <c r="F35" s="149"/>
      <c r="G35" s="149"/>
      <c r="H35" s="149"/>
      <c r="I35" s="149"/>
      <c r="J35" s="149"/>
    </row>
    <row r="36" spans="1:21">
      <c r="A36" s="146" t="s">
        <v>134</v>
      </c>
      <c r="B36" s="140"/>
      <c r="C36" s="150">
        <f>+C32+C34</f>
        <v>569.40764211297449</v>
      </c>
      <c r="D36" s="151"/>
    </row>
    <row r="37" spans="1:21">
      <c r="A37" s="147" t="s">
        <v>135</v>
      </c>
      <c r="C37" s="148">
        <v>234.99599999999981</v>
      </c>
    </row>
    <row r="38" spans="1:21">
      <c r="A38" s="147" t="s">
        <v>136</v>
      </c>
      <c r="C38" s="148">
        <v>0</v>
      </c>
    </row>
    <row r="39" spans="1:21">
      <c r="A39" s="152" t="s">
        <v>137</v>
      </c>
      <c r="B39" s="153"/>
      <c r="C39" s="154">
        <f>+C36-C37</f>
        <v>334.41164211297468</v>
      </c>
    </row>
    <row r="40" spans="1:21">
      <c r="A40" s="137"/>
      <c r="B40" s="137"/>
      <c r="C40" s="135"/>
    </row>
    <row r="41" spans="1:21">
      <c r="A41" s="144" t="s">
        <v>138</v>
      </c>
      <c r="B41" s="145"/>
      <c r="C41" s="155">
        <f>+C36/D7</f>
        <v>14.370181245933543</v>
      </c>
    </row>
    <row r="42" spans="1:21">
      <c r="A42" s="152" t="s">
        <v>139</v>
      </c>
      <c r="B42" s="153"/>
      <c r="C42" s="156">
        <f>+C36/D11</f>
        <v>16.114353781619347</v>
      </c>
    </row>
    <row r="43" spans="1:21">
      <c r="P43" s="496"/>
      <c r="Q43" s="496"/>
      <c r="R43" s="496"/>
      <c r="S43" s="496"/>
      <c r="T43" s="496"/>
      <c r="U43" s="496"/>
    </row>
    <row r="44" spans="1:21" ht="15" customHeight="1">
      <c r="P44"/>
      <c r="Q44" s="497" t="s">
        <v>140</v>
      </c>
      <c r="R44" s="497"/>
      <c r="S44" s="497"/>
      <c r="T44" s="497"/>
      <c r="U44" s="497"/>
    </row>
    <row r="45" spans="1:21">
      <c r="Q45" s="498" t="s">
        <v>118</v>
      </c>
      <c r="R45" s="498"/>
      <c r="S45" s="498"/>
      <c r="T45" s="498"/>
      <c r="U45" s="498"/>
    </row>
    <row r="46" spans="1:21">
      <c r="P46" s="157">
        <f>C36</f>
        <v>569.40764211297449</v>
      </c>
      <c r="Q46" s="158">
        <f>+R46-0.01</f>
        <v>8.5000000000000006E-2</v>
      </c>
      <c r="R46" s="158">
        <f>+S46-0.01</f>
        <v>9.5000000000000001E-2</v>
      </c>
      <c r="S46" s="158">
        <v>0.105</v>
      </c>
      <c r="T46" s="158">
        <f>+S46+0.01</f>
        <v>0.11499999999999999</v>
      </c>
      <c r="U46" s="158">
        <f>+T46+0.01</f>
        <v>0.12499999999999999</v>
      </c>
    </row>
    <row r="47" spans="1:21">
      <c r="O47" s="499" t="s">
        <v>130</v>
      </c>
      <c r="P47" s="159">
        <f>+P48-0.005</f>
        <v>9.9999999999999985E-3</v>
      </c>
      <c r="Q47" s="160">
        <f t="dataTable" ref="Q47:U51" dt2D="1" dtr="0" r1="C27" r2="C28"/>
        <v>775.31306537435921</v>
      </c>
      <c r="R47" s="161">
        <v>677.31109513522733</v>
      </c>
      <c r="S47" s="161">
        <v>599.97323514256709</v>
      </c>
      <c r="T47" s="161">
        <v>537.42282154134773</v>
      </c>
      <c r="U47" s="162">
        <v>485.82230694715412</v>
      </c>
    </row>
    <row r="48" spans="1:21">
      <c r="O48" s="499"/>
      <c r="P48" s="159">
        <f>+P49-0.005</f>
        <v>1.4999999999999999E-2</v>
      </c>
      <c r="Q48" s="163">
        <v>806.33024947232934</v>
      </c>
      <c r="R48" s="299">
        <v>699.36032015063051</v>
      </c>
      <c r="S48" s="299">
        <v>616.13179673082368</v>
      </c>
      <c r="T48" s="299">
        <v>549.55576599341896</v>
      </c>
      <c r="U48" s="148">
        <v>495.11552414126021</v>
      </c>
    </row>
    <row r="49" spans="15:21">
      <c r="O49" s="499"/>
      <c r="P49" s="159">
        <v>0.02</v>
      </c>
      <c r="Q49" s="163">
        <v>842.11930804691042</v>
      </c>
      <c r="R49" s="299">
        <v>724.34944183475409</v>
      </c>
      <c r="S49" s="300">
        <v>634.19136556475746</v>
      </c>
      <c r="T49" s="299">
        <v>562.96586249307666</v>
      </c>
      <c r="U49" s="148">
        <v>505.29380963956692</v>
      </c>
    </row>
    <row r="50" spans="15:21">
      <c r="O50" s="499"/>
      <c r="P50" s="159">
        <f>+P49+0.005</f>
        <v>2.5000000000000001E-2</v>
      </c>
      <c r="Q50" s="163">
        <v>883.87320971725467</v>
      </c>
      <c r="R50" s="299">
        <v>752.9084380451809</v>
      </c>
      <c r="S50" s="299">
        <v>654.50838050293305</v>
      </c>
      <c r="T50" s="299">
        <v>577.86596971491849</v>
      </c>
      <c r="U50" s="148">
        <v>516.48992368770428</v>
      </c>
    </row>
    <row r="51" spans="15:21">
      <c r="O51" s="499"/>
      <c r="P51" s="159">
        <f>+P50+0.005</f>
        <v>3.0000000000000002E-2</v>
      </c>
      <c r="Q51" s="164">
        <v>933.21872987311622</v>
      </c>
      <c r="R51" s="165">
        <v>785.86112598028876</v>
      </c>
      <c r="S51" s="165">
        <v>677.53433076619876</v>
      </c>
      <c r="T51" s="165">
        <v>594.51903072756522</v>
      </c>
      <c r="U51" s="166">
        <v>528.86457605669807</v>
      </c>
    </row>
  </sheetData>
  <mergeCells count="4">
    <mergeCell ref="P43:U43"/>
    <mergeCell ref="Q44:U44"/>
    <mergeCell ref="Q45:U45"/>
    <mergeCell ref="O47:O51"/>
  </mergeCells>
  <pageMargins left="0.70866141732283472" right="0.70866141732283472" top="0.74803149606299213" bottom="0.74803149606299213" header="0.31496062992125984" footer="0.31496062992125984"/>
  <pageSetup paperSize="9" scale="67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B774-9A9E-AD4A-BB0D-D9019E7AC990}">
  <sheetPr>
    <tabColor rgb="FF00B0F0"/>
  </sheetPr>
  <dimension ref="A1:X89"/>
  <sheetViews>
    <sheetView showGridLines="0" zoomScaleNormal="100" workbookViewId="0">
      <selection activeCell="I35" sqref="I35"/>
    </sheetView>
  </sheetViews>
  <sheetFormatPr baseColWidth="10" defaultColWidth="8.83203125" defaultRowHeight="14"/>
  <cols>
    <col min="1" max="3" width="2.6640625" style="392" customWidth="1"/>
    <col min="4" max="4" width="20.6640625" style="392" bestFit="1" customWidth="1"/>
    <col min="5" max="5" width="5.83203125" style="392" customWidth="1"/>
    <col min="6" max="8" width="8.33203125" style="392" customWidth="1"/>
    <col min="9" max="9" width="2.6640625" style="392" customWidth="1"/>
    <col min="10" max="10" width="8.33203125" style="392" customWidth="1"/>
    <col min="11" max="11" width="12.83203125" style="392" customWidth="1"/>
    <col min="12" max="12" width="8.83203125" style="392"/>
    <col min="13" max="13" width="2.6640625" style="392" customWidth="1"/>
    <col min="14" max="14" width="18" style="392" customWidth="1"/>
    <col min="15" max="15" width="7.33203125" style="392" customWidth="1"/>
    <col min="16" max="18" width="8.83203125" style="392"/>
    <col min="19" max="19" width="3.33203125" style="392" bestFit="1" customWidth="1"/>
    <col min="20" max="25" width="8.6640625" style="392" customWidth="1"/>
    <col min="26" max="26" width="1.6640625" style="392" customWidth="1"/>
    <col min="27" max="27" width="4.1640625" style="392" customWidth="1"/>
    <col min="28" max="33" width="8.83203125" style="392"/>
    <col min="34" max="34" width="1.6640625" style="392" customWidth="1"/>
    <col min="35" max="35" width="3.33203125" style="392" bestFit="1" customWidth="1"/>
    <col min="36" max="41" width="8.6640625" style="392" customWidth="1"/>
    <col min="42" max="16384" width="8.83203125" style="392"/>
  </cols>
  <sheetData>
    <row r="1" spans="1:12" ht="8" customHeight="1"/>
    <row r="2" spans="1:12">
      <c r="A2" s="393" t="s">
        <v>0</v>
      </c>
      <c r="B2" s="393" t="s">
        <v>0</v>
      </c>
      <c r="C2" s="393" t="s">
        <v>0</v>
      </c>
      <c r="D2" s="394" t="s">
        <v>488</v>
      </c>
      <c r="E2" s="393" t="s">
        <v>0</v>
      </c>
      <c r="F2" s="393" t="s">
        <v>0</v>
      </c>
      <c r="G2" s="393" t="s">
        <v>0</v>
      </c>
      <c r="H2" s="393" t="s">
        <v>0</v>
      </c>
      <c r="I2" s="393" t="s">
        <v>0</v>
      </c>
      <c r="J2" s="393" t="s">
        <v>0</v>
      </c>
      <c r="K2" s="393" t="s">
        <v>0</v>
      </c>
      <c r="L2" s="393" t="s">
        <v>0</v>
      </c>
    </row>
    <row r="3" spans="1:12" ht="8" customHeight="1">
      <c r="A3" s="395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</row>
    <row r="4" spans="1:12" ht="15" customHeight="1">
      <c r="A4" s="395"/>
      <c r="B4" s="395"/>
      <c r="C4" s="395"/>
      <c r="D4" s="396"/>
      <c r="E4" s="395"/>
      <c r="F4" s="397"/>
      <c r="G4" s="397"/>
      <c r="H4" s="397"/>
      <c r="I4" s="397"/>
      <c r="J4" s="397"/>
      <c r="K4" s="397"/>
      <c r="L4" s="395"/>
    </row>
    <row r="5" spans="1:12">
      <c r="D5" s="398"/>
      <c r="E5" s="398"/>
      <c r="F5" s="399"/>
      <c r="G5" s="399"/>
      <c r="H5" s="399"/>
      <c r="I5" s="399"/>
      <c r="J5" s="399"/>
      <c r="K5" s="399"/>
    </row>
    <row r="6" spans="1:12" ht="4" customHeight="1">
      <c r="F6" s="400"/>
      <c r="G6" s="400"/>
      <c r="H6" s="400"/>
      <c r="I6" s="400"/>
      <c r="J6" s="400"/>
      <c r="K6" s="400"/>
    </row>
    <row r="7" spans="1:12">
      <c r="D7" s="398"/>
      <c r="E7" s="398"/>
      <c r="F7" s="399"/>
      <c r="G7" s="399"/>
      <c r="H7" s="399"/>
      <c r="I7" s="399"/>
      <c r="J7" s="399"/>
      <c r="K7" s="399"/>
    </row>
    <row r="8" spans="1:12">
      <c r="D8" s="401"/>
      <c r="E8" s="402"/>
      <c r="F8" s="403"/>
      <c r="G8" s="403"/>
      <c r="H8" s="403"/>
      <c r="I8" s="403"/>
      <c r="J8" s="403"/>
      <c r="K8" s="403"/>
    </row>
    <row r="9" spans="1:12" ht="4" customHeight="1">
      <c r="F9" s="400"/>
      <c r="G9" s="400"/>
      <c r="H9" s="400"/>
      <c r="I9" s="400"/>
      <c r="J9" s="400"/>
      <c r="K9" s="400"/>
    </row>
    <row r="10" spans="1:12">
      <c r="D10" s="395"/>
      <c r="E10" s="395"/>
      <c r="F10" s="404"/>
      <c r="G10" s="404"/>
      <c r="H10" s="404"/>
      <c r="I10" s="404"/>
      <c r="J10" s="404"/>
      <c r="K10" s="404"/>
    </row>
    <row r="11" spans="1:12">
      <c r="D11" s="395"/>
      <c r="E11" s="395"/>
      <c r="F11" s="404"/>
      <c r="G11" s="404"/>
      <c r="H11" s="404"/>
      <c r="I11" s="404"/>
      <c r="J11" s="404"/>
      <c r="K11" s="404"/>
    </row>
    <row r="12" spans="1:12">
      <c r="D12" s="395"/>
      <c r="E12" s="395"/>
      <c r="F12" s="404"/>
      <c r="G12" s="404"/>
      <c r="H12" s="404"/>
      <c r="I12" s="404"/>
      <c r="J12" s="404"/>
      <c r="K12" s="404"/>
    </row>
    <row r="13" spans="1:12" ht="4" customHeight="1">
      <c r="F13" s="400"/>
      <c r="G13" s="400"/>
      <c r="H13" s="400"/>
      <c r="I13" s="400"/>
      <c r="J13" s="400"/>
      <c r="K13" s="400"/>
    </row>
    <row r="14" spans="1:12">
      <c r="D14" s="398"/>
      <c r="E14" s="398"/>
      <c r="F14" s="399"/>
      <c r="G14" s="399"/>
      <c r="H14" s="399"/>
      <c r="I14" s="399"/>
      <c r="J14" s="399"/>
      <c r="K14" s="399"/>
    </row>
    <row r="15" spans="1:12" ht="4" customHeight="1">
      <c r="F15" s="400"/>
      <c r="G15" s="400"/>
      <c r="H15" s="400"/>
      <c r="I15" s="400"/>
      <c r="J15" s="400"/>
      <c r="K15" s="400"/>
    </row>
    <row r="16" spans="1:12">
      <c r="D16" s="395"/>
      <c r="E16" s="395"/>
      <c r="F16" s="404"/>
      <c r="G16" s="404"/>
      <c r="H16" s="404"/>
      <c r="I16" s="404"/>
      <c r="J16" s="404"/>
      <c r="K16" s="404"/>
    </row>
    <row r="17" spans="4:11" ht="4" customHeight="1">
      <c r="F17" s="400"/>
      <c r="G17" s="400"/>
      <c r="H17" s="400"/>
      <c r="I17" s="400"/>
      <c r="J17" s="400"/>
      <c r="K17" s="400"/>
    </row>
    <row r="18" spans="4:11">
      <c r="D18" s="398"/>
      <c r="E18" s="398"/>
      <c r="F18" s="399"/>
      <c r="G18" s="399"/>
      <c r="H18" s="399"/>
      <c r="I18" s="399"/>
      <c r="J18" s="399"/>
      <c r="K18" s="399"/>
    </row>
    <row r="19" spans="4:11" ht="4" customHeight="1">
      <c r="F19" s="400"/>
      <c r="G19" s="400"/>
      <c r="H19" s="400"/>
      <c r="I19" s="400"/>
      <c r="J19" s="400"/>
      <c r="K19" s="400"/>
    </row>
    <row r="20" spans="4:11">
      <c r="D20" s="398"/>
      <c r="E20" s="398"/>
      <c r="F20" s="399"/>
      <c r="G20" s="399"/>
      <c r="H20" s="399"/>
      <c r="I20" s="399"/>
      <c r="J20" s="399"/>
      <c r="K20" s="399"/>
    </row>
    <row r="21" spans="4:11" ht="4" customHeight="1">
      <c r="F21" s="400"/>
      <c r="G21" s="400"/>
      <c r="H21" s="400"/>
      <c r="I21" s="400"/>
      <c r="J21" s="400"/>
      <c r="K21" s="400"/>
    </row>
    <row r="22" spans="4:11">
      <c r="D22" s="406"/>
      <c r="E22" s="406"/>
      <c r="F22" s="407"/>
      <c r="G22" s="407"/>
      <c r="H22" s="407"/>
      <c r="I22" s="407"/>
      <c r="J22" s="407"/>
      <c r="K22" s="407"/>
    </row>
    <row r="23" spans="4:11" ht="4" customHeight="1">
      <c r="D23" s="395"/>
      <c r="E23" s="395"/>
      <c r="F23" s="404"/>
      <c r="G23" s="404"/>
      <c r="H23" s="404"/>
      <c r="I23" s="404"/>
      <c r="J23" s="404"/>
      <c r="K23" s="404"/>
    </row>
    <row r="24" spans="4:11">
      <c r="D24" s="408"/>
      <c r="E24" s="408"/>
      <c r="F24" s="409"/>
      <c r="G24" s="404"/>
      <c r="H24" s="404"/>
      <c r="I24" s="404"/>
      <c r="J24" s="404"/>
      <c r="K24" s="404"/>
    </row>
    <row r="25" spans="4:11" ht="4" customHeight="1">
      <c r="F25" s="410"/>
      <c r="G25" s="410"/>
      <c r="H25" s="410"/>
      <c r="I25" s="410"/>
      <c r="J25" s="410"/>
      <c r="K25" s="410"/>
    </row>
    <row r="26" spans="4:11">
      <c r="D26" s="411"/>
      <c r="E26" s="411"/>
      <c r="F26" s="412"/>
      <c r="G26" s="410"/>
      <c r="H26" s="410"/>
      <c r="I26" s="410"/>
      <c r="J26" s="410"/>
      <c r="K26" s="410"/>
    </row>
    <row r="27" spans="4:11" ht="4" customHeight="1">
      <c r="F27" s="400"/>
      <c r="G27" s="410"/>
      <c r="H27" s="410"/>
      <c r="I27" s="410"/>
      <c r="J27" s="410"/>
      <c r="K27" s="410"/>
    </row>
    <row r="28" spans="4:11">
      <c r="D28" s="413"/>
      <c r="E28" s="414"/>
      <c r="F28" s="415"/>
      <c r="G28" s="405"/>
      <c r="H28" s="405"/>
      <c r="I28" s="405"/>
      <c r="J28" s="405"/>
      <c r="K28" s="405"/>
    </row>
    <row r="29" spans="4:11">
      <c r="D29" s="416"/>
      <c r="E29" s="417"/>
      <c r="F29" s="418"/>
      <c r="G29" s="405"/>
      <c r="H29" s="405"/>
      <c r="I29" s="405"/>
      <c r="J29" s="405"/>
      <c r="K29" s="405"/>
    </row>
    <row r="30" spans="4:11" ht="4" customHeight="1">
      <c r="F30" s="400"/>
      <c r="G30" s="410"/>
      <c r="H30" s="410"/>
      <c r="I30" s="410"/>
      <c r="J30" s="410"/>
      <c r="K30" s="410"/>
    </row>
    <row r="31" spans="4:11">
      <c r="D31" s="419"/>
      <c r="E31" s="419"/>
      <c r="F31" s="420"/>
      <c r="G31" s="410"/>
      <c r="H31" s="410"/>
      <c r="I31" s="410"/>
      <c r="J31" s="410"/>
      <c r="K31" s="410"/>
    </row>
    <row r="32" spans="4:11" ht="4" customHeight="1">
      <c r="F32" s="400"/>
      <c r="G32" s="410"/>
      <c r="H32" s="410"/>
      <c r="I32" s="410"/>
      <c r="J32" s="410"/>
      <c r="K32" s="410"/>
    </row>
    <row r="33" spans="3:24">
      <c r="D33" s="411"/>
      <c r="E33" s="411"/>
      <c r="F33" s="412"/>
      <c r="G33" s="410"/>
      <c r="H33" s="410"/>
      <c r="I33" s="410"/>
      <c r="J33" s="410"/>
      <c r="K33" s="410"/>
    </row>
    <row r="34" spans="3:24" ht="4" customHeight="1">
      <c r="F34" s="421"/>
      <c r="G34" s="421"/>
      <c r="H34" s="421"/>
      <c r="I34" s="421"/>
      <c r="J34" s="421"/>
      <c r="K34" s="421"/>
    </row>
    <row r="35" spans="3:24">
      <c r="X35" s="392" t="s">
        <v>486</v>
      </c>
    </row>
    <row r="43" spans="3:24" ht="15" thickBot="1">
      <c r="C43" s="452" t="s">
        <v>496</v>
      </c>
    </row>
    <row r="44" spans="3:24" ht="16">
      <c r="C44" s="453"/>
      <c r="D44" s="454"/>
      <c r="E44" s="454"/>
      <c r="F44" s="454"/>
      <c r="G44" s="454"/>
      <c r="H44" s="454"/>
      <c r="I44" s="455"/>
    </row>
    <row r="45" spans="3:24" ht="16">
      <c r="C45" s="456"/>
      <c r="D45" s="458" t="s">
        <v>166</v>
      </c>
      <c r="E45" s="458"/>
      <c r="F45" s="458"/>
      <c r="G45" s="458"/>
      <c r="H45" s="458">
        <v>110.819</v>
      </c>
      <c r="I45" s="457"/>
    </row>
    <row r="46" spans="3:24" ht="16">
      <c r="C46" s="456"/>
      <c r="D46" s="458" t="s">
        <v>167</v>
      </c>
      <c r="E46" s="458"/>
      <c r="F46" s="458"/>
      <c r="G46" s="458"/>
      <c r="H46" s="458">
        <v>144.08600000000001</v>
      </c>
      <c r="I46" s="457"/>
    </row>
    <row r="47" spans="3:24" ht="16">
      <c r="C47" s="456"/>
      <c r="D47" s="459" t="s">
        <v>444</v>
      </c>
      <c r="E47" s="460"/>
      <c r="F47" s="460"/>
      <c r="G47" s="460"/>
      <c r="H47" s="461">
        <v>127.45250000000001</v>
      </c>
      <c r="I47" s="457"/>
    </row>
    <row r="48" spans="3:24" ht="16">
      <c r="C48" s="456"/>
      <c r="D48" s="458" t="s">
        <v>445</v>
      </c>
      <c r="E48" s="458"/>
      <c r="F48" s="458"/>
      <c r="G48" s="458"/>
      <c r="H48" s="458">
        <v>5.7549999999999999</v>
      </c>
      <c r="I48" s="457"/>
    </row>
    <row r="49" spans="3:20" ht="16">
      <c r="C49" s="456"/>
      <c r="D49" s="462" t="s">
        <v>446</v>
      </c>
      <c r="E49" s="463"/>
      <c r="F49" s="463"/>
      <c r="G49" s="463"/>
      <c r="H49" s="464">
        <v>4.5154077009081806E-2</v>
      </c>
      <c r="I49" s="457"/>
    </row>
    <row r="50" spans="3:20" ht="16">
      <c r="C50" s="456"/>
      <c r="D50" s="465" t="s">
        <v>168</v>
      </c>
      <c r="E50" s="465"/>
      <c r="F50" s="465"/>
      <c r="G50" s="465"/>
      <c r="H50" s="466">
        <v>0.24</v>
      </c>
      <c r="I50" s="457"/>
    </row>
    <row r="51" spans="3:20" ht="16">
      <c r="C51" s="456"/>
      <c r="D51" s="476" t="s">
        <v>169</v>
      </c>
      <c r="E51" s="476"/>
      <c r="F51" s="477"/>
      <c r="G51" s="477"/>
      <c r="H51" s="494">
        <v>3.4317098526902172E-2</v>
      </c>
      <c r="I51" s="457"/>
    </row>
    <row r="52" spans="3:20" ht="17" thickBot="1">
      <c r="C52" s="456"/>
      <c r="D52" s="467"/>
      <c r="E52" s="467"/>
      <c r="F52" s="467"/>
      <c r="G52" s="467"/>
      <c r="H52" s="468"/>
      <c r="I52" s="457"/>
    </row>
    <row r="53" spans="3:20" ht="16">
      <c r="C53" s="453"/>
      <c r="D53" s="469"/>
      <c r="E53" s="469"/>
      <c r="F53" s="469"/>
      <c r="G53" s="469"/>
      <c r="H53" s="469"/>
      <c r="I53" s="455"/>
      <c r="M53" s="422"/>
      <c r="N53" s="423"/>
      <c r="O53" s="423"/>
      <c r="P53" s="423"/>
      <c r="Q53" s="423"/>
      <c r="R53" s="423"/>
      <c r="S53" s="424"/>
    </row>
    <row r="54" spans="3:20" ht="16">
      <c r="C54" s="456"/>
      <c r="D54" s="470" t="s">
        <v>141</v>
      </c>
      <c r="E54" s="471"/>
      <c r="F54" s="471"/>
      <c r="G54" s="472" t="s">
        <v>484</v>
      </c>
      <c r="H54" s="473">
        <v>7.4000000000000003E-3</v>
      </c>
      <c r="I54" s="457"/>
      <c r="J54" s="447" t="s">
        <v>170</v>
      </c>
      <c r="K54" s="448"/>
      <c r="M54" s="425"/>
      <c r="N54" s="439" t="s">
        <v>141</v>
      </c>
      <c r="O54" s="432"/>
      <c r="P54" s="432"/>
      <c r="Q54" s="431" t="s">
        <v>149</v>
      </c>
      <c r="R54" s="441">
        <v>7.4000000000000003E-3</v>
      </c>
      <c r="S54" s="426"/>
      <c r="T54" s="447" t="s">
        <v>170</v>
      </c>
    </row>
    <row r="55" spans="3:20" ht="16">
      <c r="C55" s="456"/>
      <c r="D55" s="470" t="s">
        <v>171</v>
      </c>
      <c r="E55" s="471"/>
      <c r="F55" s="471"/>
      <c r="G55" s="471" t="s">
        <v>485</v>
      </c>
      <c r="H55" s="474">
        <v>0.06</v>
      </c>
      <c r="I55" s="457"/>
      <c r="J55" s="447" t="s">
        <v>487</v>
      </c>
      <c r="K55" s="448"/>
      <c r="M55" s="425"/>
      <c r="N55" s="439" t="s">
        <v>171</v>
      </c>
      <c r="O55" s="432"/>
      <c r="P55" s="432"/>
      <c r="Q55" s="432"/>
      <c r="R55" s="442">
        <v>0.06</v>
      </c>
      <c r="S55" s="426"/>
      <c r="T55" s="447" t="s">
        <v>487</v>
      </c>
    </row>
    <row r="56" spans="3:20" ht="16">
      <c r="C56" s="456"/>
      <c r="D56" s="470" t="s">
        <v>172</v>
      </c>
      <c r="E56" s="471"/>
      <c r="F56" s="471"/>
      <c r="G56" s="471"/>
      <c r="H56" s="475">
        <v>0.20518493742504457</v>
      </c>
      <c r="I56" s="457"/>
      <c r="J56" s="447" t="s">
        <v>173</v>
      </c>
      <c r="K56" s="448"/>
      <c r="M56" s="425"/>
      <c r="N56" s="439" t="s">
        <v>172</v>
      </c>
      <c r="O56" s="432"/>
      <c r="P56" s="432"/>
      <c r="Q56" s="432"/>
      <c r="R56" s="443">
        <v>0.20518493742504457</v>
      </c>
      <c r="S56" s="426"/>
      <c r="T56" s="447" t="s">
        <v>173</v>
      </c>
    </row>
    <row r="57" spans="3:20" ht="16">
      <c r="C57" s="456"/>
      <c r="D57" s="470" t="s">
        <v>174</v>
      </c>
      <c r="E57" s="471"/>
      <c r="F57" s="471"/>
      <c r="G57" s="471"/>
      <c r="H57" s="475">
        <v>0.79481506257495549</v>
      </c>
      <c r="I57" s="457"/>
      <c r="J57" s="447" t="s">
        <v>173</v>
      </c>
      <c r="K57" s="448"/>
      <c r="M57" s="425"/>
      <c r="N57" s="439" t="s">
        <v>174</v>
      </c>
      <c r="O57" s="432"/>
      <c r="P57" s="432"/>
      <c r="Q57" s="432"/>
      <c r="R57" s="443">
        <v>0.79481506257495549</v>
      </c>
      <c r="S57" s="426"/>
      <c r="T57" s="447" t="s">
        <v>173</v>
      </c>
    </row>
    <row r="58" spans="3:20" ht="16">
      <c r="C58" s="456"/>
      <c r="D58" s="476" t="s">
        <v>482</v>
      </c>
      <c r="E58" s="476"/>
      <c r="F58" s="477"/>
      <c r="G58" s="477"/>
      <c r="H58" s="478">
        <v>1.304</v>
      </c>
      <c r="I58" s="457"/>
      <c r="J58" s="447" t="s">
        <v>449</v>
      </c>
      <c r="K58" s="448"/>
      <c r="M58" s="425"/>
      <c r="N58" s="398" t="s">
        <v>482</v>
      </c>
      <c r="O58" s="398"/>
      <c r="P58" s="399"/>
      <c r="Q58" s="399"/>
      <c r="R58" s="436">
        <v>1.2429649429164886</v>
      </c>
      <c r="S58" s="426"/>
      <c r="T58" s="447" t="s">
        <v>449</v>
      </c>
    </row>
    <row r="59" spans="3:20" ht="16">
      <c r="C59" s="456"/>
      <c r="D59" s="479" t="s">
        <v>455</v>
      </c>
      <c r="E59" s="479"/>
      <c r="F59" s="480"/>
      <c r="G59" s="479"/>
      <c r="H59" s="481">
        <v>1.56</v>
      </c>
      <c r="I59" s="457"/>
      <c r="M59" s="425"/>
      <c r="N59" s="411" t="s">
        <v>455</v>
      </c>
      <c r="O59" s="411"/>
      <c r="P59" s="412"/>
      <c r="Q59" s="411"/>
      <c r="R59" s="446">
        <v>1.4868312823864231</v>
      </c>
      <c r="S59" s="426"/>
    </row>
    <row r="60" spans="3:20" ht="16">
      <c r="C60" s="456"/>
      <c r="D60" s="471"/>
      <c r="E60" s="471"/>
      <c r="F60" s="471"/>
      <c r="G60" s="471"/>
      <c r="H60" s="482"/>
      <c r="I60" s="457"/>
      <c r="M60" s="425"/>
      <c r="N60" s="432"/>
      <c r="O60" s="432"/>
      <c r="P60" s="432"/>
      <c r="Q60" s="432"/>
      <c r="R60" s="433"/>
      <c r="S60" s="426"/>
    </row>
    <row r="61" spans="3:20" ht="16">
      <c r="C61" s="456"/>
      <c r="D61" s="470" t="s">
        <v>176</v>
      </c>
      <c r="E61" s="471"/>
      <c r="F61" s="471"/>
      <c r="G61" s="471"/>
      <c r="H61" s="483">
        <v>0</v>
      </c>
      <c r="I61" s="457"/>
      <c r="M61" s="425"/>
      <c r="N61" s="439" t="s">
        <v>176</v>
      </c>
      <c r="O61" s="432"/>
      <c r="P61" s="432"/>
      <c r="Q61" s="432"/>
      <c r="R61" s="444">
        <v>0</v>
      </c>
      <c r="S61" s="426"/>
    </row>
    <row r="62" spans="3:20" ht="16">
      <c r="C62" s="456"/>
      <c r="D62" s="484"/>
      <c r="E62" s="484"/>
      <c r="F62" s="484"/>
      <c r="G62" s="484"/>
      <c r="H62" s="484"/>
      <c r="I62" s="457"/>
      <c r="M62" s="425"/>
      <c r="N62" s="430"/>
      <c r="O62" s="430"/>
      <c r="P62" s="430"/>
      <c r="Q62" s="430"/>
      <c r="R62" s="430"/>
      <c r="S62" s="426"/>
    </row>
    <row r="63" spans="3:20" ht="16">
      <c r="C63" s="456"/>
      <c r="D63" s="485" t="s">
        <v>175</v>
      </c>
      <c r="E63" s="485"/>
      <c r="F63" s="486"/>
      <c r="G63" s="486"/>
      <c r="H63" s="486">
        <v>0.10100000000000001</v>
      </c>
      <c r="I63" s="457"/>
      <c r="M63" s="425"/>
      <c r="N63" s="437" t="s">
        <v>175</v>
      </c>
      <c r="O63" s="437"/>
      <c r="P63" s="438"/>
      <c r="Q63" s="438"/>
      <c r="R63" s="438">
        <v>9.6609876943185388E-2</v>
      </c>
      <c r="S63" s="426"/>
    </row>
    <row r="64" spans="3:20" ht="16">
      <c r="C64" s="456"/>
      <c r="D64" s="471"/>
      <c r="E64" s="471"/>
      <c r="F64" s="471"/>
      <c r="G64" s="471"/>
      <c r="H64" s="471"/>
      <c r="I64" s="457"/>
      <c r="M64" s="425"/>
      <c r="N64" s="432"/>
      <c r="O64" s="432"/>
      <c r="P64" s="432"/>
      <c r="Q64" s="432"/>
      <c r="R64" s="432"/>
      <c r="S64" s="426"/>
    </row>
    <row r="65" spans="3:20" ht="16">
      <c r="C65" s="456"/>
      <c r="D65" s="487"/>
      <c r="E65" s="487"/>
      <c r="F65" s="487"/>
      <c r="G65" s="487"/>
      <c r="H65" s="487"/>
      <c r="I65" s="457"/>
      <c r="M65" s="425"/>
      <c r="N65" s="434"/>
      <c r="O65" s="434"/>
      <c r="P65" s="434"/>
      <c r="Q65" s="434"/>
      <c r="R65" s="434"/>
      <c r="S65" s="426"/>
    </row>
    <row r="66" spans="3:20" ht="16">
      <c r="C66" s="456"/>
      <c r="D66" s="484"/>
      <c r="E66" s="484"/>
      <c r="F66" s="484"/>
      <c r="G66" s="484"/>
      <c r="H66" s="484"/>
      <c r="I66" s="457"/>
      <c r="M66" s="425"/>
      <c r="N66" s="430"/>
      <c r="O66" s="430"/>
      <c r="P66" s="430"/>
      <c r="Q66" s="430"/>
      <c r="R66" s="430"/>
      <c r="S66" s="426"/>
    </row>
    <row r="67" spans="3:20" ht="16">
      <c r="C67" s="456"/>
      <c r="D67" s="488" t="s">
        <v>118</v>
      </c>
      <c r="E67" s="489"/>
      <c r="F67" s="489"/>
      <c r="G67" s="489"/>
      <c r="H67" s="490">
        <v>8.7355466077240998E-2</v>
      </c>
      <c r="I67" s="457"/>
      <c r="M67" s="425"/>
      <c r="N67" s="440" t="s">
        <v>118</v>
      </c>
      <c r="O67" s="435"/>
      <c r="P67" s="435"/>
      <c r="Q67" s="435"/>
      <c r="R67" s="445">
        <v>8.3828337101808148E-2</v>
      </c>
      <c r="S67" s="426"/>
    </row>
    <row r="68" spans="3:20" ht="17" thickBot="1">
      <c r="C68" s="491"/>
      <c r="D68" s="492"/>
      <c r="E68" s="492"/>
      <c r="F68" s="492"/>
      <c r="G68" s="492"/>
      <c r="H68" s="492"/>
      <c r="I68" s="493"/>
      <c r="M68" s="427"/>
      <c r="N68" s="428"/>
      <c r="O68" s="428"/>
      <c r="P68" s="428"/>
      <c r="Q68" s="428"/>
      <c r="R68" s="428"/>
      <c r="S68" s="429"/>
    </row>
    <row r="73" spans="3:20" ht="15" thickBot="1">
      <c r="C73" s="452" t="s">
        <v>495</v>
      </c>
      <c r="D73" s="452"/>
      <c r="E73" s="452"/>
    </row>
    <row r="74" spans="3:20">
      <c r="C74" s="422"/>
      <c r="D74" s="423"/>
      <c r="E74" s="423"/>
      <c r="F74" s="423"/>
      <c r="G74" s="423"/>
      <c r="H74" s="423"/>
      <c r="I74" s="424"/>
    </row>
    <row r="75" spans="3:20">
      <c r="C75" s="425"/>
      <c r="D75" s="439" t="s">
        <v>141</v>
      </c>
      <c r="E75" s="432"/>
      <c r="F75" s="432"/>
      <c r="G75" s="431" t="s">
        <v>149</v>
      </c>
      <c r="H75" s="441">
        <v>7.4000000000000003E-3</v>
      </c>
      <c r="I75" s="426"/>
      <c r="J75" s="447" t="s">
        <v>170</v>
      </c>
      <c r="T75" s="447"/>
    </row>
    <row r="76" spans="3:20">
      <c r="C76" s="425"/>
      <c r="D76" s="439" t="s">
        <v>171</v>
      </c>
      <c r="E76" s="432"/>
      <c r="F76" s="432"/>
      <c r="G76" s="432"/>
      <c r="H76" s="442">
        <v>0.06</v>
      </c>
      <c r="I76" s="426"/>
      <c r="J76" s="447" t="s">
        <v>494</v>
      </c>
      <c r="T76" s="447"/>
    </row>
    <row r="77" spans="3:20">
      <c r="C77" s="425"/>
      <c r="D77" s="439" t="s">
        <v>172</v>
      </c>
      <c r="E77" s="432"/>
      <c r="F77" s="432"/>
      <c r="G77" s="432"/>
      <c r="H77" s="443">
        <v>0.20518493742504457</v>
      </c>
      <c r="I77" s="426"/>
      <c r="J77" s="447" t="s">
        <v>173</v>
      </c>
      <c r="T77" s="447"/>
    </row>
    <row r="78" spans="3:20">
      <c r="C78" s="425"/>
      <c r="D78" s="439" t="s">
        <v>174</v>
      </c>
      <c r="E78" s="432"/>
      <c r="F78" s="432"/>
      <c r="G78" s="432"/>
      <c r="H78" s="443">
        <v>0.79481506257495549</v>
      </c>
      <c r="I78" s="426"/>
      <c r="J78" s="447" t="s">
        <v>173</v>
      </c>
      <c r="T78" s="447"/>
    </row>
    <row r="79" spans="3:20">
      <c r="C79" s="425"/>
      <c r="D79" s="398" t="s">
        <v>482</v>
      </c>
      <c r="E79" s="398"/>
      <c r="F79" s="399"/>
      <c r="G79" s="399"/>
      <c r="H79" s="436">
        <v>1.304</v>
      </c>
      <c r="I79" s="426"/>
      <c r="J79" s="447" t="s">
        <v>449</v>
      </c>
      <c r="T79" s="447"/>
    </row>
    <row r="80" spans="3:20">
      <c r="C80" s="425"/>
      <c r="D80" s="411" t="s">
        <v>455</v>
      </c>
      <c r="E80" s="411"/>
      <c r="F80" s="412"/>
      <c r="G80" s="411"/>
      <c r="H80" s="446">
        <v>1.5598412515823949</v>
      </c>
      <c r="I80" s="426"/>
    </row>
    <row r="81" spans="3:9">
      <c r="C81" s="425"/>
      <c r="D81" s="432"/>
      <c r="E81" s="432"/>
      <c r="F81" s="432"/>
      <c r="G81" s="432"/>
      <c r="H81" s="433"/>
      <c r="I81" s="426"/>
    </row>
    <row r="82" spans="3:9">
      <c r="C82" s="425"/>
      <c r="D82" s="439" t="s">
        <v>176</v>
      </c>
      <c r="E82" s="432"/>
      <c r="F82" s="432"/>
      <c r="G82" s="432"/>
      <c r="H82" s="444">
        <v>0</v>
      </c>
      <c r="I82" s="426"/>
    </row>
    <row r="83" spans="3:9">
      <c r="C83" s="425"/>
      <c r="D83" s="430"/>
      <c r="E83" s="430"/>
      <c r="F83" s="430"/>
      <c r="G83" s="430"/>
      <c r="H83" s="430"/>
      <c r="I83" s="426"/>
    </row>
    <row r="84" spans="3:9">
      <c r="C84" s="425"/>
      <c r="D84" s="437" t="s">
        <v>175</v>
      </c>
      <c r="E84" s="437"/>
      <c r="F84" s="438"/>
      <c r="G84" s="438"/>
      <c r="H84" s="438">
        <v>0.1009904750949437</v>
      </c>
      <c r="I84" s="426"/>
    </row>
    <row r="85" spans="3:9" ht="15" thickBot="1">
      <c r="C85" s="425"/>
      <c r="D85" s="432"/>
      <c r="E85" s="432"/>
      <c r="F85" s="432"/>
      <c r="G85" s="432"/>
      <c r="H85" s="432"/>
      <c r="I85" s="426"/>
    </row>
    <row r="86" spans="3:9" ht="15" thickBot="1">
      <c r="C86" s="449"/>
      <c r="D86" s="451"/>
      <c r="E86" s="451"/>
      <c r="F86" s="451"/>
      <c r="G86" s="451"/>
      <c r="H86" s="451"/>
      <c r="I86" s="450"/>
    </row>
    <row r="87" spans="3:9">
      <c r="C87" s="425"/>
      <c r="D87" s="430"/>
      <c r="E87" s="430"/>
      <c r="F87" s="430"/>
      <c r="G87" s="430"/>
      <c r="H87" s="430"/>
      <c r="I87" s="426"/>
    </row>
    <row r="88" spans="3:9">
      <c r="C88" s="425"/>
      <c r="D88" s="440" t="s">
        <v>118</v>
      </c>
      <c r="E88" s="435"/>
      <c r="F88" s="435"/>
      <c r="G88" s="435"/>
      <c r="H88" s="445">
        <v>8.7310102495913672E-2</v>
      </c>
      <c r="I88" s="426"/>
    </row>
    <row r="89" spans="3:9" ht="15" thickBot="1">
      <c r="C89" s="427"/>
      <c r="D89" s="428"/>
      <c r="E89" s="428"/>
      <c r="F89" s="428"/>
      <c r="G89" s="428"/>
      <c r="H89" s="428"/>
      <c r="I89" s="4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Company Backup &gt;&gt;&gt;</vt:lpstr>
      <vt:lpstr>Riclassifica v2</vt:lpstr>
      <vt:lpstr>Financials</vt:lpstr>
      <vt:lpstr>Shareholders</vt:lpstr>
      <vt:lpstr>Revenue Breakdown</vt:lpstr>
      <vt:lpstr>Valuation &gt;&gt;&gt;</vt:lpstr>
      <vt:lpstr>ERP by Country</vt:lpstr>
      <vt:lpstr>KPMG Tax Rate</vt:lpstr>
      <vt:lpstr>CTRL Panel Target</vt:lpstr>
      <vt:lpstr>WACC</vt:lpstr>
      <vt:lpstr>CTRL Panel Valuation</vt:lpstr>
      <vt:lpstr>DCF</vt:lpstr>
      <vt:lpstr>OUTPUT</vt:lpstr>
      <vt:lpstr>DCF!Print_Area</vt:lpstr>
      <vt:lpstr>WACC!Print_Area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Microsoft Office User</cp:lastModifiedBy>
  <cp:lastPrinted>2021-05-05T11:38:12Z</cp:lastPrinted>
  <dcterms:created xsi:type="dcterms:W3CDTF">2019-04-04T08:29:47Z</dcterms:created>
  <dcterms:modified xsi:type="dcterms:W3CDTF">2024-05-05T08:42:03Z</dcterms:modified>
</cp:coreProperties>
</file>