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mc:AlternateContent xmlns:mc="http://schemas.openxmlformats.org/markup-compatibility/2006">
    <mc:Choice Requires="x15">
      <x15ac:absPath xmlns:x15ac="http://schemas.microsoft.com/office/spreadsheetml/2010/11/ac" url="https://unibsit-my.sharepoint.com/personal/e_mirandola_studenti_unibs_it/Documents/"/>
    </mc:Choice>
  </mc:AlternateContent>
  <xr:revisionPtr revIDLastSave="0" documentId="8_{AA19A980-643A-4D96-B469-F5BCCC24A7C6}" xr6:coauthVersionLast="47" xr6:coauthVersionMax="47" xr10:uidLastSave="{00000000-0000-0000-0000-000000000000}"/>
  <bookViews>
    <workbookView xWindow="-108" yWindow="-108" windowWidth="23256" windowHeight="12720" firstSheet="1" activeTab="1" xr2:uid="{5ADAECA6-CE37-4ADA-96DE-537DE00B574E}"/>
  </bookViews>
  <sheets>
    <sheet name="Dati" sheetId="1" r:id="rId1"/>
    <sheet name="Analisi di fattibilità" sheetId="2" r:id="rId2"/>
    <sheet name="Item" sheetId="3" r:id="rId3"/>
    <sheet name="Assunzioni" sheetId="4" r:id="rId4"/>
  </sheets>
  <definedNames>
    <definedName name="D_tot_op">'Analisi di fattibilità'!$B$6:$B$6</definedName>
    <definedName name="Eff_M1">Dati!$B$20</definedName>
    <definedName name="Eff_M2">Dati!$B$36</definedName>
    <definedName name="Eff_op">Assunzioni!$B$3</definedName>
    <definedName name="Eff_Q">Dati!$B$28</definedName>
    <definedName name="Eff_r">Assunzioni!$B$2</definedName>
    <definedName name="Eff_tot_op">'Analisi di fattibilità'!$B$7:$B$7</definedName>
    <definedName name="giorni_anno">Dati!$B$4</definedName>
    <definedName name="guasti">Dati!$B$41</definedName>
    <definedName name="manutenzione">Dati!$B$42</definedName>
    <definedName name="massa_X1">Dati!$B$11</definedName>
    <definedName name="massa_X2">Dati!$B$12</definedName>
    <definedName name="OEE_op">'Analisi di fattibilità'!$B$8:$B$8</definedName>
    <definedName name="ore_turno">Dati!$B$3</definedName>
    <definedName name="pausa_turno">Dati!$B$6</definedName>
    <definedName name="pezzi_turno">Dati!$B$5</definedName>
    <definedName name="pezzi_X1">Dati!$B$9</definedName>
    <definedName name="pezzi_X2">Dati!$B$10</definedName>
    <definedName name="Pmix_X1">Dati!$B$7</definedName>
    <definedName name="Pmix_X2">Dati!$B$8</definedName>
    <definedName name="ppm_M1">Dati!$B$29</definedName>
    <definedName name="ppm_M1_r">Assunzioni!$B$4:$B$4</definedName>
    <definedName name="ppm_M2">Dati!$B$38</definedName>
    <definedName name="ppm_M2_r">Assunzioni!$B$5:$B$5</definedName>
    <definedName name="Q_tot_op">'Analisi di fattibilità'!$B$5:$B$5</definedName>
    <definedName name="Tc_op">'Analisi di fattibilità'!$H$76:$H$76</definedName>
    <definedName name="Tc1_M1">Dati!$B$15</definedName>
    <definedName name="Tc1_Q">Dati!$B$24</definedName>
    <definedName name="Tc2_M1">Dati!$B$16</definedName>
    <definedName name="Tc2_M2">Dati!$B$32</definedName>
    <definedName name="Tccas_M1">Dati!$B$21</definedName>
    <definedName name="Tm_M1">Dati!$B$17</definedName>
    <definedName name="Tm_M2">Dati!$B$33</definedName>
    <definedName name="Tm_Q">Dati!$B$25</definedName>
    <definedName name="Tpos_M2">Dati!$B$37</definedName>
    <definedName name="Tsc1_M1">Dati!$B$18</definedName>
    <definedName name="Tsc1_M2">Dati!$B$34</definedName>
    <definedName name="Tsc1_Q">Dati!$B$26</definedName>
    <definedName name="Tsc2_M1">Dati!$B$19</definedName>
    <definedName name="Tsc2_M2">Dati!$B$35</definedName>
    <definedName name="Tsc2_Q">Dati!$B$27</definedName>
    <definedName name="TT_adj_op">'Analisi di fattibilità'!$B$9:$B$9</definedName>
    <definedName name="TT_op">'Analisi di fattibilità'!$B$4:$B$4</definedName>
    <definedName name="turni">Dati!$B$2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2" l="1" a="1"/>
  <c r="B14" i="2" s="1"/>
  <c r="B13" i="2" a="1"/>
  <c r="B13" i="2" s="1"/>
  <c r="B12" i="2" a="1"/>
  <c r="B12" i="2" s="1"/>
  <c r="B10" i="2" a="1"/>
  <c r="B10" i="2" s="1"/>
  <c r="H76" i="2"/>
  <c r="H75" i="2"/>
  <c r="H60" i="2"/>
  <c r="E9" i="2"/>
  <c r="E8" i="2"/>
  <c r="E7" i="2"/>
  <c r="E6" i="2"/>
  <c r="B5" i="2"/>
  <c r="E5" i="2" a="1"/>
  <c r="E5" i="2" s="1"/>
  <c r="B6" i="2"/>
  <c r="B5" i="4"/>
  <c r="C5" i="4" s="1"/>
  <c r="B4" i="4"/>
  <c r="C4" i="4" s="1"/>
  <c r="B7" i="2"/>
  <c r="E4" i="2"/>
  <c r="B4" i="2"/>
  <c r="B11" i="2" l="1"/>
  <c r="B8" i="2"/>
  <c r="B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<sst xmlns="http://schemas.openxmlformats.org/spreadsheetml/2006/main" count="139" uniqueCount="89">
  <si>
    <t>Dati</t>
  </si>
  <si>
    <t>Turni</t>
  </si>
  <si>
    <t>Ore turno</t>
  </si>
  <si>
    <t>ore</t>
  </si>
  <si>
    <t>Giorni lavorativi anno</t>
  </si>
  <si>
    <t>gg</t>
  </si>
  <si>
    <t>Domanda</t>
  </si>
  <si>
    <t>pz/turno</t>
  </si>
  <si>
    <t>Pausa operatori</t>
  </si>
  <si>
    <t>min/turno</t>
  </si>
  <si>
    <t>considerare il fattore di affaticamento</t>
  </si>
  <si>
    <t>Mix codixe X1</t>
  </si>
  <si>
    <t>vedi allegato</t>
  </si>
  <si>
    <t>Mix codixe X2</t>
  </si>
  <si>
    <t>Codice X1</t>
  </si>
  <si>
    <t>pezzi</t>
  </si>
  <si>
    <t>Codice X2</t>
  </si>
  <si>
    <t>Peso codice X1</t>
  </si>
  <si>
    <t>kg</t>
  </si>
  <si>
    <t>Peso codice X2</t>
  </si>
  <si>
    <t>Stazione 1</t>
  </si>
  <si>
    <t>Tempo di carico (presa dal 
cassone e avvicinamento 
alla macchina)</t>
  </si>
  <si>
    <t>s</t>
  </si>
  <si>
    <t>da verificare tramite simulazione SW</t>
  </si>
  <si>
    <t xml:space="preserve">Tempo di carico (fissaggio) </t>
  </si>
  <si>
    <t>tempo macchina</t>
  </si>
  <si>
    <t>Tempo di scarico 
(disimpegno pezzo)</t>
  </si>
  <si>
    <t>Tempo di scarico (presa dalla macchina 1 e avvicinamento al banco qualità)</t>
  </si>
  <si>
    <t>Efficienza macchina</t>
  </si>
  <si>
    <t>e.g. microfermate, rallentamenti</t>
  </si>
  <si>
    <t>Cambio cassone</t>
  </si>
  <si>
    <t>Svolto generalmente in tempo mascherato</t>
  </si>
  <si>
    <t>Banco Controllo qualità</t>
  </si>
  <si>
    <t>ppm macchina 1</t>
  </si>
  <si>
    <t>Di cui il 25% dovuti ad errori degli operatori</t>
  </si>
  <si>
    <t>Stazione 2</t>
  </si>
  <si>
    <t>Posizionamento 
vassoio/chiusura scatola</t>
  </si>
  <si>
    <t>ppm macchina 2</t>
  </si>
  <si>
    <t>Di cui il 5% dovuti ad errori degli operatori</t>
  </si>
  <si>
    <t>Vincoli concordati con il committente</t>
  </si>
  <si>
    <t>guasti</t>
  </si>
  <si>
    <t>h/anno</t>
  </si>
  <si>
    <t>Manutenzione</t>
  </si>
  <si>
    <t>Indici operatori</t>
  </si>
  <si>
    <t>Indici robot</t>
  </si>
  <si>
    <t>takt time</t>
  </si>
  <si>
    <t>s/pz</t>
  </si>
  <si>
    <t>Qualità</t>
  </si>
  <si>
    <t>Disponibilità</t>
  </si>
  <si>
    <t>Efficienza</t>
  </si>
  <si>
    <t>OEE</t>
  </si>
  <si>
    <t>takt time adj</t>
  </si>
  <si>
    <t>Rp</t>
  </si>
  <si>
    <t>pz/h</t>
  </si>
  <si>
    <t>Cp</t>
  </si>
  <si>
    <t>Utilizzazione 1</t>
  </si>
  <si>
    <t>Utilizzazione 2</t>
  </si>
  <si>
    <t>Utilizzazione Q</t>
  </si>
  <si>
    <t>tempo (s)</t>
  </si>
  <si>
    <t>OP1</t>
  </si>
  <si>
    <t>M1</t>
  </si>
  <si>
    <t>BQ</t>
  </si>
  <si>
    <t>OP2</t>
  </si>
  <si>
    <t>M2</t>
  </si>
  <si>
    <t>*** Legenda</t>
  </si>
  <si>
    <t>Riga singola: termine scarico macchina - inizio carico banco qualità</t>
  </si>
  <si>
    <t>Riga doppia: termine manipolazione pezzo - inizio sequenza movimentazione nuovo pezzo</t>
  </si>
  <si>
    <t>T1</t>
  </si>
  <si>
    <t>T2</t>
  </si>
  <si>
    <t>Tempo ciclo operatori</t>
  </si>
  <si>
    <t>check</t>
  </si>
  <si>
    <t>data</t>
  </si>
  <si>
    <t>Calcolare i principali indicatori prestazionali della cella AS IS (TT, OEE, Idle time, …) e verificare se la domanda è soddisfatta</t>
  </si>
  <si>
    <t>Progettare una soluzione di cella robotizzata ad asservimento del sistema di controllo automatico delle perdite capace di soddisfare le richieste del cliente in termini di produzione settimanale (pensando un incremento futuro del 10% del volume).</t>
  </si>
  <si>
    <t>La soluzione proposta dovrà includere la scelta del layout ed il metodo di asservimento della cella più idoneo, considerando che il robot deve movimentare le parti da un convogliatore verso una o più scatole industriali (simulare le 2 configurazioni).</t>
  </si>
  <si>
    <t>Definire il tipo/i di robot, le caratteristiche, la posizione all’interno della cella ed il numero di robot necessari per soddisfare la domanda settimanale (pensando un incremento futuro del 10% del volume).</t>
  </si>
  <si>
    <t>Selezionare il sistema di afferraggio più idoneo e/o progettarlo nel caso si riscontrino dei limiti nel soddisfare la capacità nominale della cella robotizzata.</t>
  </si>
  <si>
    <t>Illustrare la strategia di movimentazione e le implicazioni progettuali discusse durante il corso</t>
  </si>
  <si>
    <t>relazione</t>
  </si>
  <si>
    <t>power point</t>
  </si>
  <si>
    <t>video</t>
  </si>
  <si>
    <t>consegna</t>
  </si>
  <si>
    <t>Efficienza robot</t>
  </si>
  <si>
    <t>Efficienza operatore 96% e robot 99%?</t>
  </si>
  <si>
    <t>Efficienza operatore</t>
  </si>
  <si>
    <t>Aumento guasti e manutenzione per robot?</t>
  </si>
  <si>
    <t>ppm macchina 1 robot</t>
  </si>
  <si>
    <t>ppm macchina 2 robot</t>
  </si>
  <si>
    <t>Domanda futura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</si>
</sst>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3">
    <font>
      <sz val="16"/>
      <color theme="1"/>
      <name val="Calibri"/>
      <family val="2"/>
      <scheme val="minor"/>
    </font>
    <font>
      <sz val="16"/>
      <color theme="1"/>
      <name val="Calibri"/>
      <family val="2"/>
      <scheme val="minor"/>
    </font>
    <font>
      <b/>
      <sz val="16"/>
      <color theme="1"/>
      <name val="Calibri"/>
      <family val="2"/>
      <scheme val="minor"/>
    </font>
  </fonts>
  <fills count="15">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BF87E1"/>
        <bgColor indexed="64"/>
      </patternFill>
    </fill>
    <fill>
      <patternFill patternType="solid">
        <fgColor rgb="FFFFFF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bottom style="double">
        <color indexed="64"/>
      </bottom>
      <diagonal/>
    </border>
    <border>
      <left/>
      <right/>
      <top style="double">
        <color indexed="64"/>
      </top>
      <bottom/>
      <diagonal/>
    </border>
  </borders>
  <cellStyleXfs count="3">
    <xf numFmtId="0" fontId="0" fillId="0" borderId="0"/>
    <xf numFmtId="9" fontId="1" fillId="0" borderId="0" applyFont="0" applyFill="0" applyBorder="0" applyAlignment="0" applyProtection="0"/>
    <xf numFmtId="164" fontId="1" fillId="0" borderId="0" applyFont="0" applyFill="0" applyBorder="0" applyAlignment="0" applyProtection="0"/>
  </cellStyleXfs>
  <cellXfs count="60">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right" vertical="center"/>
    </xf>
    <xf numFmtId="0" fontId="0" fillId="0" borderId="0" xfId="0" applyAlignment="1">
      <alignment horizontal="left"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4" borderId="5" xfId="0" applyFill="1" applyBorder="1" applyAlignment="1">
      <alignment horizontal="right" vertical="center"/>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4" borderId="4"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right" vertic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0" fillId="4" borderId="7" xfId="0" applyFill="1" applyBorder="1" applyAlignment="1">
      <alignment horizontal="center" vertical="center" wrapText="1"/>
    </xf>
    <xf numFmtId="0" fontId="0" fillId="4" borderId="8" xfId="0" applyFill="1" applyBorder="1" applyAlignment="1">
      <alignment horizontal="right"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0" fillId="3" borderId="7" xfId="0" applyFill="1" applyBorder="1" applyAlignment="1">
      <alignment horizontal="center" vertical="center" wrapText="1"/>
    </xf>
    <xf numFmtId="0" fontId="0" fillId="4" borderId="7" xfId="0" applyFill="1" applyBorder="1" applyAlignment="1">
      <alignment horizontal="center" vertical="center"/>
    </xf>
    <xf numFmtId="0" fontId="0" fillId="5" borderId="0" xfId="0" applyFill="1" applyAlignment="1">
      <alignment horizontal="center" vertical="center"/>
    </xf>
    <xf numFmtId="0" fontId="0" fillId="5" borderId="0" xfId="0" applyFill="1" applyAlignment="1">
      <alignment horizontal="right" vertical="center"/>
    </xf>
    <xf numFmtId="0" fontId="0" fillId="5" borderId="0" xfId="0" applyFill="1" applyAlignment="1">
      <alignment horizontal="left" vertical="center"/>
    </xf>
    <xf numFmtId="0" fontId="0" fillId="7" borderId="7" xfId="0" applyFill="1" applyBorder="1" applyAlignment="1">
      <alignment horizontal="center" vertical="center"/>
    </xf>
    <xf numFmtId="0" fontId="0" fillId="7" borderId="8" xfId="0" applyFill="1" applyBorder="1" applyAlignment="1">
      <alignment horizontal="right" vertical="center"/>
    </xf>
    <xf numFmtId="0" fontId="0" fillId="7" borderId="8" xfId="0" applyFill="1" applyBorder="1" applyAlignment="1">
      <alignment horizontal="left" vertical="center"/>
    </xf>
    <xf numFmtId="0" fontId="0" fillId="7" borderId="9" xfId="0" applyFill="1" applyBorder="1" applyAlignment="1">
      <alignment horizontal="left" vertical="center"/>
    </xf>
    <xf numFmtId="14" fontId="0" fillId="0" borderId="0" xfId="0" applyNumberFormat="1"/>
    <xf numFmtId="9" fontId="0" fillId="3" borderId="8" xfId="1" applyFont="1" applyFill="1" applyBorder="1" applyAlignment="1">
      <alignment horizontal="right" vertical="center"/>
    </xf>
    <xf numFmtId="9" fontId="0" fillId="4" borderId="8" xfId="1" applyFont="1" applyFill="1" applyBorder="1" applyAlignment="1">
      <alignment horizontal="right" vertical="center"/>
    </xf>
    <xf numFmtId="9" fontId="0" fillId="0" borderId="0" xfId="1" applyFont="1"/>
    <xf numFmtId="164" fontId="0" fillId="0" borderId="0" xfId="2" applyFont="1"/>
    <xf numFmtId="164" fontId="0" fillId="0" borderId="0" xfId="2" applyFont="1" applyAlignment="1">
      <alignment horizontal="right"/>
    </xf>
    <xf numFmtId="10" fontId="0" fillId="0" borderId="0" xfId="1" applyNumberFormat="1" applyFont="1"/>
    <xf numFmtId="10" fontId="0" fillId="0" borderId="0" xfId="0" applyNumberFormat="1"/>
    <xf numFmtId="0" fontId="0" fillId="10" borderId="0" xfId="0" applyFill="1"/>
    <xf numFmtId="0" fontId="0" fillId="11" borderId="0" xfId="0" applyFill="1"/>
    <xf numFmtId="0" fontId="0" fillId="12" borderId="0" xfId="0" applyFill="1"/>
    <xf numFmtId="0" fontId="0" fillId="2" borderId="0" xfId="0" applyFill="1"/>
    <xf numFmtId="0" fontId="0" fillId="10" borderId="10" xfId="0" applyFill="1" applyBorder="1"/>
    <xf numFmtId="0" fontId="0" fillId="2" borderId="10" xfId="0" applyFill="1" applyBorder="1"/>
    <xf numFmtId="0" fontId="0" fillId="2" borderId="11" xfId="0" applyFill="1" applyBorder="1"/>
    <xf numFmtId="0" fontId="0" fillId="10" borderId="12" xfId="0" applyFill="1" applyBorder="1"/>
    <xf numFmtId="0" fontId="0" fillId="2" borderId="13" xfId="0" applyFill="1" applyBorder="1"/>
    <xf numFmtId="0" fontId="0" fillId="10" borderId="13" xfId="0" applyFill="1" applyBorder="1"/>
    <xf numFmtId="0" fontId="0" fillId="13" borderId="0" xfId="0" applyFill="1"/>
    <xf numFmtId="0" fontId="0" fillId="2" borderId="14" xfId="0" applyFill="1" applyBorder="1"/>
    <xf numFmtId="0" fontId="0" fillId="14" borderId="0" xfId="0" applyFill="1"/>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6" borderId="7" xfId="0" applyFont="1" applyFill="1" applyBorder="1" applyAlignment="1">
      <alignment horizontal="center"/>
    </xf>
    <xf numFmtId="0" fontId="2" fillId="6" borderId="8" xfId="0" applyFont="1" applyFill="1" applyBorder="1" applyAlignment="1">
      <alignment horizontal="center"/>
    </xf>
    <xf numFmtId="0" fontId="2" fillId="6" borderId="9" xfId="0" applyFont="1" applyFill="1" applyBorder="1" applyAlignment="1">
      <alignment horizontal="center"/>
    </xf>
    <xf numFmtId="0" fontId="0" fillId="9" borderId="0" xfId="0" applyFill="1" applyAlignment="1">
      <alignment horizontal="center"/>
    </xf>
    <xf numFmtId="0" fontId="0" fillId="8" borderId="0" xfId="0" applyFill="1" applyAlignment="1">
      <alignment horizontal="center"/>
    </xf>
  </cellXfs>
  <cellStyles count="3">
    <cellStyle name="Migliaia" xfId="2" builtinId="3"/>
    <cellStyle name="Normale" xfId="0" builtinId="0"/>
    <cellStyle name="Percentuale" xfId="1" builtinId="5"/>
  </cellStyles>
  <dxfs count="3">
    <dxf>
      <font>
        <color rgb="FF006100"/>
      </font>
      <fill>
        <patternFill>
          <bgColor rgb="FFC6EFCE"/>
        </patternFill>
      </fill>
    </dxf>
    <dxf>
      <fill>
        <patternFill patternType="darkGray">
          <fgColor rgb="FFC00000"/>
          <bgColor rgb="FFFF0000"/>
        </patternFill>
      </fill>
    </dxf>
    <dxf>
      <fill>
        <patternFill>
          <bgColor theme="9"/>
        </patternFill>
      </fill>
    </dxf>
  </dxfs>
  <tableStyles count="0" defaultTableStyle="TableStyleMedium2" defaultPivotStyle="PivotStyleLight16"/>
  <colors>
    <mruColors>
      <color rgb="FFBF87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B501-E694-4B86-B470-FBFFA917FA65}">
  <dimension ref="A1:D43"/>
  <sheetViews>
    <sheetView workbookViewId="0">
      <selection activeCell="B26" sqref="B26"/>
    </sheetView>
  </sheetViews>
  <sheetFormatPr defaultColWidth="0" defaultRowHeight="21" zeroHeight="1"/>
  <cols>
    <col min="1" max="1" width="22.08984375" style="2" bestFit="1" customWidth="1"/>
    <col min="2" max="2" width="9.1796875" style="3" customWidth="1"/>
    <col min="3" max="3" width="9.1796875" style="4" customWidth="1"/>
    <col min="4" max="4" width="34.81640625" style="4" bestFit="1" customWidth="1"/>
    <col min="5" max="16384" width="9.1796875" style="2" hidden="1"/>
  </cols>
  <sheetData>
    <row r="1" spans="1:4" ht="21.6" thickBot="1">
      <c r="A1" s="49" t="s">
        <v>0</v>
      </c>
      <c r="B1" s="50"/>
      <c r="C1" s="50"/>
      <c r="D1" s="51"/>
    </row>
    <row r="2" spans="1:4" s="6" customFormat="1" ht="21.6" thickBot="1">
      <c r="A2" s="20" t="s">
        <v>1</v>
      </c>
      <c r="B2" s="16">
        <v>2</v>
      </c>
      <c r="C2" s="17"/>
      <c r="D2" s="18"/>
    </row>
    <row r="3" spans="1:4" s="5" customFormat="1" ht="21.6" thickBot="1">
      <c r="A3" s="11" t="s">
        <v>2</v>
      </c>
      <c r="B3" s="12">
        <v>8</v>
      </c>
      <c r="C3" s="13" t="s">
        <v>3</v>
      </c>
      <c r="D3" s="14"/>
    </row>
    <row r="4" spans="1:4" s="6" customFormat="1" ht="21.6" thickBot="1">
      <c r="A4" s="20" t="s">
        <v>4</v>
      </c>
      <c r="B4" s="16">
        <v>220</v>
      </c>
      <c r="C4" s="17" t="s">
        <v>5</v>
      </c>
      <c r="D4" s="18"/>
    </row>
    <row r="5" spans="1:4" s="5" customFormat="1" ht="21.6" thickBot="1">
      <c r="A5" s="11" t="s">
        <v>6</v>
      </c>
      <c r="B5" s="12">
        <v>300</v>
      </c>
      <c r="C5" s="13" t="s">
        <v>7</v>
      </c>
      <c r="D5" s="14"/>
    </row>
    <row r="6" spans="1:4" s="6" customFormat="1" ht="21.6" thickBot="1">
      <c r="A6" s="20" t="s">
        <v>8</v>
      </c>
      <c r="B6" s="16">
        <v>20</v>
      </c>
      <c r="C6" s="17" t="s">
        <v>9</v>
      </c>
      <c r="D6" s="18" t="s">
        <v>10</v>
      </c>
    </row>
    <row r="7" spans="1:4" s="5" customFormat="1" ht="21.6" thickBot="1">
      <c r="A7" s="11" t="s">
        <v>11</v>
      </c>
      <c r="B7" s="29">
        <v>0.2</v>
      </c>
      <c r="C7" s="13"/>
      <c r="D7" s="14" t="s">
        <v>12</v>
      </c>
    </row>
    <row r="8" spans="1:4" s="6" customFormat="1" ht="21.6" thickBot="1">
      <c r="A8" s="20" t="s">
        <v>13</v>
      </c>
      <c r="B8" s="30">
        <v>0.8</v>
      </c>
      <c r="C8" s="17"/>
      <c r="D8" s="18" t="s">
        <v>12</v>
      </c>
    </row>
    <row r="9" spans="1:4" s="5" customFormat="1" ht="21.6" thickBot="1">
      <c r="A9" s="11" t="s">
        <v>14</v>
      </c>
      <c r="B9" s="12">
        <v>250</v>
      </c>
      <c r="C9" s="13" t="s">
        <v>15</v>
      </c>
      <c r="D9" s="14" t="s">
        <v>12</v>
      </c>
    </row>
    <row r="10" spans="1:4" s="6" customFormat="1" ht="21.6" thickBot="1">
      <c r="A10" s="20" t="s">
        <v>16</v>
      </c>
      <c r="B10" s="16">
        <v>1000</v>
      </c>
      <c r="C10" s="17" t="s">
        <v>15</v>
      </c>
      <c r="D10" s="18" t="s">
        <v>12</v>
      </c>
    </row>
    <row r="11" spans="1:4" s="5" customFormat="1" ht="21.6" thickBot="1">
      <c r="A11" s="11" t="s">
        <v>17</v>
      </c>
      <c r="B11" s="12">
        <v>4</v>
      </c>
      <c r="C11" s="13" t="s">
        <v>18</v>
      </c>
      <c r="D11" s="14" t="s">
        <v>12</v>
      </c>
    </row>
    <row r="12" spans="1:4" s="6" customFormat="1" ht="21.6" thickBot="1">
      <c r="A12" s="20" t="s">
        <v>19</v>
      </c>
      <c r="B12" s="16">
        <v>0.8</v>
      </c>
      <c r="C12" s="17" t="s">
        <v>18</v>
      </c>
      <c r="D12" s="18" t="s">
        <v>12</v>
      </c>
    </row>
    <row r="13" spans="1:4" ht="21.6" thickBot="1">
      <c r="A13" s="21"/>
      <c r="B13" s="22"/>
      <c r="C13" s="23"/>
      <c r="D13" s="23"/>
    </row>
    <row r="14" spans="1:4" ht="21.6" thickBot="1">
      <c r="A14" s="49" t="s">
        <v>20</v>
      </c>
      <c r="B14" s="50"/>
      <c r="C14" s="50"/>
      <c r="D14" s="51"/>
    </row>
    <row r="15" spans="1:4" s="6" customFormat="1" ht="63.6" thickBot="1">
      <c r="A15" s="15" t="s">
        <v>21</v>
      </c>
      <c r="B15" s="16">
        <v>10</v>
      </c>
      <c r="C15" s="17" t="s">
        <v>22</v>
      </c>
      <c r="D15" s="18" t="s">
        <v>23</v>
      </c>
    </row>
    <row r="16" spans="1:4" s="5" customFormat="1" ht="21.6" thickBot="1">
      <c r="A16" s="11" t="s">
        <v>24</v>
      </c>
      <c r="B16" s="12">
        <v>5</v>
      </c>
      <c r="C16" s="13" t="s">
        <v>22</v>
      </c>
      <c r="D16" s="14"/>
    </row>
    <row r="17" spans="1:4" s="6" customFormat="1" ht="21.6" thickBot="1">
      <c r="A17" s="20" t="s">
        <v>25</v>
      </c>
      <c r="B17" s="16">
        <v>40</v>
      </c>
      <c r="C17" s="17" t="s">
        <v>22</v>
      </c>
      <c r="D17" s="18"/>
    </row>
    <row r="18" spans="1:4" s="5" customFormat="1" ht="42.6" thickBot="1">
      <c r="A18" s="19" t="s">
        <v>26</v>
      </c>
      <c r="B18" s="12">
        <v>5</v>
      </c>
      <c r="C18" s="13" t="s">
        <v>22</v>
      </c>
      <c r="D18" s="14"/>
    </row>
    <row r="19" spans="1:4" s="6" customFormat="1" ht="84.6" thickBot="1">
      <c r="A19" s="15" t="s">
        <v>27</v>
      </c>
      <c r="B19" s="16">
        <v>10</v>
      </c>
      <c r="C19" s="17" t="s">
        <v>22</v>
      </c>
      <c r="D19" s="18"/>
    </row>
    <row r="20" spans="1:4" s="5" customFormat="1" ht="21.6" thickBot="1">
      <c r="A20" s="11" t="s">
        <v>28</v>
      </c>
      <c r="B20" s="12">
        <v>0.96</v>
      </c>
      <c r="C20" s="13"/>
      <c r="D20" s="14" t="s">
        <v>29</v>
      </c>
    </row>
    <row r="21" spans="1:4" s="6" customFormat="1" ht="21.6" thickBot="1">
      <c r="A21" s="20" t="s">
        <v>30</v>
      </c>
      <c r="B21" s="16">
        <v>20</v>
      </c>
      <c r="C21" s="17" t="s">
        <v>22</v>
      </c>
      <c r="D21" s="18" t="s">
        <v>31</v>
      </c>
    </row>
    <row r="22" spans="1:4" ht="21.6" thickBot="1">
      <c r="A22" s="21"/>
      <c r="B22" s="22"/>
      <c r="C22" s="23"/>
      <c r="D22" s="23"/>
    </row>
    <row r="23" spans="1:4" ht="21.6" thickBot="1">
      <c r="A23" s="49" t="s">
        <v>32</v>
      </c>
      <c r="B23" s="50"/>
      <c r="C23" s="50"/>
      <c r="D23" s="51"/>
    </row>
    <row r="24" spans="1:4" s="6" customFormat="1" ht="21.6" thickBot="1">
      <c r="A24" s="20" t="s">
        <v>24</v>
      </c>
      <c r="B24" s="16">
        <v>5</v>
      </c>
      <c r="C24" s="17" t="s">
        <v>22</v>
      </c>
      <c r="D24" s="18"/>
    </row>
    <row r="25" spans="1:4" s="5" customFormat="1" ht="21.6" thickBot="1">
      <c r="A25" s="11" t="s">
        <v>25</v>
      </c>
      <c r="B25" s="12">
        <v>38</v>
      </c>
      <c r="C25" s="13" t="s">
        <v>22</v>
      </c>
      <c r="D25" s="14"/>
    </row>
    <row r="26" spans="1:4" s="6" customFormat="1" ht="42.6" thickBot="1">
      <c r="A26" s="15" t="s">
        <v>26</v>
      </c>
      <c r="B26" s="16">
        <v>5</v>
      </c>
      <c r="C26" s="17" t="s">
        <v>22</v>
      </c>
      <c r="D26" s="18"/>
    </row>
    <row r="27" spans="1:4" s="5" customFormat="1" ht="84.6" thickBot="1">
      <c r="A27" s="19" t="s">
        <v>27</v>
      </c>
      <c r="B27" s="12">
        <v>10</v>
      </c>
      <c r="C27" s="13" t="s">
        <v>22</v>
      </c>
      <c r="D27" s="14"/>
    </row>
    <row r="28" spans="1:4" s="6" customFormat="1" ht="21.6" thickBot="1">
      <c r="A28" s="20" t="s">
        <v>28</v>
      </c>
      <c r="B28" s="16">
        <v>0.999</v>
      </c>
      <c r="C28" s="17"/>
      <c r="D28" s="18" t="s">
        <v>29</v>
      </c>
    </row>
    <row r="29" spans="1:4" s="5" customFormat="1" ht="21.6" thickBot="1">
      <c r="A29" s="11" t="s">
        <v>33</v>
      </c>
      <c r="B29" s="12">
        <v>20000</v>
      </c>
      <c r="C29" s="13" t="s">
        <v>15</v>
      </c>
      <c r="D29" s="14" t="s">
        <v>34</v>
      </c>
    </row>
    <row r="30" spans="1:4" ht="21.6" thickBot="1">
      <c r="A30" s="21"/>
      <c r="B30" s="22"/>
      <c r="C30" s="23"/>
      <c r="D30" s="23"/>
    </row>
    <row r="31" spans="1:4">
      <c r="A31" s="52" t="s">
        <v>35</v>
      </c>
      <c r="B31" s="53"/>
      <c r="C31" s="53"/>
      <c r="D31" s="54"/>
    </row>
    <row r="32" spans="1:4" s="6" customFormat="1" ht="21.6" thickBot="1">
      <c r="A32" s="10" t="s">
        <v>24</v>
      </c>
      <c r="B32" s="7">
        <v>5</v>
      </c>
      <c r="C32" s="8" t="s">
        <v>22</v>
      </c>
      <c r="D32" s="9"/>
    </row>
    <row r="33" spans="1:4" s="5" customFormat="1" ht="21.6" thickBot="1">
      <c r="A33" s="11" t="s">
        <v>25</v>
      </c>
      <c r="B33" s="12">
        <v>40</v>
      </c>
      <c r="C33" s="13" t="s">
        <v>22</v>
      </c>
      <c r="D33" s="14"/>
    </row>
    <row r="34" spans="1:4" s="6" customFormat="1" ht="42.6" thickBot="1">
      <c r="A34" s="15" t="s">
        <v>26</v>
      </c>
      <c r="B34" s="16">
        <v>5</v>
      </c>
      <c r="C34" s="17" t="s">
        <v>22</v>
      </c>
      <c r="D34" s="18"/>
    </row>
    <row r="35" spans="1:4" s="5" customFormat="1" ht="84.6" thickBot="1">
      <c r="A35" s="19" t="s">
        <v>27</v>
      </c>
      <c r="B35" s="12">
        <v>10</v>
      </c>
      <c r="C35" s="13" t="s">
        <v>22</v>
      </c>
      <c r="D35" s="14"/>
    </row>
    <row r="36" spans="1:4" s="6" customFormat="1" ht="21.6" thickBot="1">
      <c r="A36" s="20" t="s">
        <v>28</v>
      </c>
      <c r="B36" s="16">
        <v>0.95</v>
      </c>
      <c r="C36" s="17"/>
      <c r="D36" s="18" t="s">
        <v>29</v>
      </c>
    </row>
    <row r="37" spans="1:4" s="5" customFormat="1" ht="42.6" thickBot="1">
      <c r="A37" s="19" t="s">
        <v>36</v>
      </c>
      <c r="B37" s="12">
        <v>10</v>
      </c>
      <c r="C37" s="13" t="s">
        <v>22</v>
      </c>
      <c r="D37" s="14" t="s">
        <v>31</v>
      </c>
    </row>
    <row r="38" spans="1:4" s="6" customFormat="1" ht="21.6" thickBot="1">
      <c r="A38" s="15" t="s">
        <v>37</v>
      </c>
      <c r="B38" s="16">
        <v>1000</v>
      </c>
      <c r="C38" s="17" t="s">
        <v>15</v>
      </c>
      <c r="D38" s="18" t="s">
        <v>38</v>
      </c>
    </row>
    <row r="39" spans="1:4" ht="21.6" thickBot="1">
      <c r="A39" s="21"/>
      <c r="B39" s="22"/>
      <c r="C39" s="23"/>
      <c r="D39" s="23"/>
    </row>
    <row r="40" spans="1:4" ht="21.6" thickBot="1">
      <c r="A40" s="55" t="s">
        <v>39</v>
      </c>
      <c r="B40" s="56"/>
      <c r="C40" s="56"/>
      <c r="D40" s="57"/>
    </row>
    <row r="41" spans="1:4" ht="21.6" thickBot="1">
      <c r="A41" s="24" t="s">
        <v>40</v>
      </c>
      <c r="B41" s="25">
        <v>30</v>
      </c>
      <c r="C41" s="26" t="s">
        <v>41</v>
      </c>
      <c r="D41" s="27"/>
    </row>
    <row r="42" spans="1:4" ht="21.6" thickBot="1">
      <c r="A42" s="20" t="s">
        <v>42</v>
      </c>
      <c r="B42" s="16">
        <v>50</v>
      </c>
      <c r="C42" s="17" t="s">
        <v>41</v>
      </c>
      <c r="D42" s="18"/>
    </row>
    <row r="43" spans="1:4" ht="31.9" customHeight="1">
      <c r="A43" s="21"/>
      <c r="B43" s="22"/>
      <c r="C43" s="23"/>
      <c r="D43" s="23"/>
    </row>
  </sheetData>
  <mergeCells count="5">
    <mergeCell ref="A1:D1"/>
    <mergeCell ref="A14:D14"/>
    <mergeCell ref="A23:D23"/>
    <mergeCell ref="A31:D31"/>
    <mergeCell ref="A40:D4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18B7-6454-4E5D-9F50-D810CD699701}">
  <dimension ref="A3:I94"/>
  <sheetViews>
    <sheetView tabSelected="1" zoomScale="55" zoomScaleNormal="55" workbookViewId="0">
      <selection activeCell="B16" sqref="B16"/>
    </sheetView>
  </sheetViews>
  <sheetFormatPr defaultRowHeight="21"/>
  <cols>
    <col min="1" max="1" width="13.54296875" bestFit="1" customWidth="1"/>
    <col min="2" max="2" width="15.7265625" bestFit="1" customWidth="1"/>
    <col min="3" max="3" width="8.7265625" bestFit="1" customWidth="1"/>
    <col min="4" max="4" width="10.6328125" bestFit="1" customWidth="1"/>
    <col min="6" max="6" width="10.453125" bestFit="1" customWidth="1"/>
    <col min="7" max="7" width="18" bestFit="1" customWidth="1"/>
    <col min="8" max="8" width="10.7265625" bestFit="1" customWidth="1"/>
    <col min="9" max="9" width="7.81640625" bestFit="1" customWidth="1"/>
  </cols>
  <sheetData>
    <row r="3" spans="1:6">
      <c r="A3" s="59" t="s">
        <v>43</v>
      </c>
      <c r="B3" s="59"/>
      <c r="C3" s="59"/>
      <c r="D3" s="58" t="s">
        <v>44</v>
      </c>
      <c r="E3" s="58"/>
      <c r="F3" s="58"/>
    </row>
    <row r="4" spans="1:6">
      <c r="A4" t="s">
        <v>45</v>
      </c>
      <c r="B4">
        <f>ore_turno/pezzi_turno*3600</f>
        <v>96</v>
      </c>
      <c r="C4" t="s">
        <v>46</v>
      </c>
      <c r="D4" t="s">
        <v>45</v>
      </c>
      <c r="E4">
        <f>ore_turno/pezzi_turno*3600</f>
        <v>96</v>
      </c>
      <c r="F4" t="s">
        <v>46</v>
      </c>
    </row>
    <row r="5" spans="1:6">
      <c r="A5" t="s">
        <v>47</v>
      </c>
      <c r="B5" s="34">
        <f>(1-ppm_M1/1000000)*(1-ppm_M2/10000000)</f>
        <v>0.97990199999999994</v>
      </c>
      <c r="D5" t="s">
        <v>47</v>
      </c>
      <c r="E5" s="35" cm="1">
        <f t="array" ref="E5">(1-ppm_M1_r/1000000)*(1-ppm_M2_r/1000000)</f>
        <v>0.98426124999999998</v>
      </c>
    </row>
    <row r="6" spans="1:6">
      <c r="A6" t="s">
        <v>48</v>
      </c>
      <c r="B6" s="31">
        <f>(giorni_anno*turni*ore_turno-(turni*giorni_anno*pausa_turno/60+manutenzione+guasti))/(giorni_anno*turni*ore_turno)</f>
        <v>0.93560606060606066</v>
      </c>
      <c r="D6" t="s">
        <v>48</v>
      </c>
      <c r="E6" s="31">
        <f>(giorni_anno*turni*ore_turno-(manutenzione+guasti))/(giorni_anno*turni*ore_turno)</f>
        <v>0.97727272727272729</v>
      </c>
    </row>
    <row r="7" spans="1:6">
      <c r="A7" t="s">
        <v>49</v>
      </c>
      <c r="B7" s="31">
        <f>Eff_M1*Eff_M2*Eff_Q*Eff_op*Eff_op</f>
        <v>0.83965870079999982</v>
      </c>
      <c r="D7" t="s">
        <v>49</v>
      </c>
      <c r="E7" s="31">
        <f>Eff_M1*Eff_M2*Eff_Q*Eff_r*Eff_r</f>
        <v>0.89295734879999988</v>
      </c>
    </row>
    <row r="8" spans="1:6">
      <c r="A8" t="s">
        <v>50</v>
      </c>
      <c r="B8" s="31">
        <f>B5*B6*B7</f>
        <v>0.76980098612551673</v>
      </c>
      <c r="D8" t="s">
        <v>50</v>
      </c>
      <c r="E8" s="31">
        <f>E5*E6*E7</f>
        <v>0.85892824095551534</v>
      </c>
    </row>
    <row r="9" spans="1:6">
      <c r="A9" t="s">
        <v>51</v>
      </c>
      <c r="B9" s="32">
        <f>B4*B8</f>
        <v>73.900894668049602</v>
      </c>
      <c r="C9" t="s">
        <v>46</v>
      </c>
      <c r="D9" t="s">
        <v>51</v>
      </c>
      <c r="E9" s="32">
        <f>E4*E8</f>
        <v>82.457111131729476</v>
      </c>
      <c r="F9" t="s">
        <v>46</v>
      </c>
    </row>
    <row r="10" spans="1:6">
      <c r="A10" t="s">
        <v>52</v>
      </c>
      <c r="B10" s="32" cm="1">
        <f t="array" ref="B10">1/Tc_op*3600</f>
        <v>48</v>
      </c>
      <c r="C10" t="s">
        <v>53</v>
      </c>
    </row>
    <row r="11" spans="1:6">
      <c r="A11" t="s">
        <v>54</v>
      </c>
      <c r="B11" s="33">
        <f>1*B10</f>
        <v>48</v>
      </c>
      <c r="C11" t="s">
        <v>53</v>
      </c>
    </row>
    <row r="12" spans="1:6">
      <c r="A12" t="s">
        <v>55</v>
      </c>
      <c r="B12" s="31" cm="1">
        <f t="array" ref="B12">Tm_M1/Tc_op</f>
        <v>0.53333333333333333</v>
      </c>
    </row>
    <row r="13" spans="1:6">
      <c r="A13" t="s">
        <v>56</v>
      </c>
      <c r="B13" s="31" cm="1">
        <f t="array" ref="B13">Tm_M2/Tc_op</f>
        <v>0.53333333333333333</v>
      </c>
    </row>
    <row r="14" spans="1:6">
      <c r="A14" t="s">
        <v>57</v>
      </c>
      <c r="B14" s="31" cm="1">
        <f t="array" ref="B14">Tm_Q/Tc_op</f>
        <v>0.50666666666666671</v>
      </c>
    </row>
    <row r="21" spans="1:8">
      <c r="A21" t="s">
        <v>58</v>
      </c>
      <c r="B21" t="s">
        <v>59</v>
      </c>
      <c r="C21" t="s">
        <v>60</v>
      </c>
      <c r="D21" t="s">
        <v>61</v>
      </c>
      <c r="E21" t="s">
        <v>62</v>
      </c>
      <c r="F21" t="s">
        <v>63</v>
      </c>
      <c r="H21" s="48" t="s">
        <v>64</v>
      </c>
    </row>
    <row r="22" spans="1:8">
      <c r="A22">
        <v>0</v>
      </c>
      <c r="H22" t="s">
        <v>65</v>
      </c>
    </row>
    <row r="23" spans="1:8">
      <c r="A23">
        <v>5</v>
      </c>
      <c r="B23" s="36">
        <v>1</v>
      </c>
      <c r="H23" t="s">
        <v>66</v>
      </c>
    </row>
    <row r="24" spans="1:8">
      <c r="A24">
        <v>10</v>
      </c>
      <c r="B24" s="36">
        <v>1</v>
      </c>
    </row>
    <row r="25" spans="1:8">
      <c r="A25">
        <v>15</v>
      </c>
      <c r="B25" s="36">
        <v>1</v>
      </c>
    </row>
    <row r="26" spans="1:8">
      <c r="A26">
        <v>20</v>
      </c>
      <c r="C26" s="37">
        <v>1</v>
      </c>
    </row>
    <row r="27" spans="1:8">
      <c r="A27">
        <v>25</v>
      </c>
      <c r="C27" s="37">
        <v>1</v>
      </c>
    </row>
    <row r="28" spans="1:8">
      <c r="A28">
        <v>30</v>
      </c>
      <c r="C28" s="37">
        <v>1</v>
      </c>
    </row>
    <row r="29" spans="1:8">
      <c r="A29">
        <v>35</v>
      </c>
      <c r="C29" s="37">
        <v>1</v>
      </c>
    </row>
    <row r="30" spans="1:8">
      <c r="A30">
        <v>40</v>
      </c>
      <c r="C30" s="37">
        <v>1</v>
      </c>
    </row>
    <row r="31" spans="1:8">
      <c r="A31">
        <v>45</v>
      </c>
      <c r="C31" s="37">
        <v>1</v>
      </c>
    </row>
    <row r="32" spans="1:8">
      <c r="A32">
        <v>50</v>
      </c>
      <c r="C32" s="37">
        <v>1</v>
      </c>
    </row>
    <row r="33" spans="1:5">
      <c r="A33">
        <v>55</v>
      </c>
      <c r="C33" s="37">
        <v>1</v>
      </c>
    </row>
    <row r="34" spans="1:5">
      <c r="A34">
        <v>60</v>
      </c>
      <c r="B34" s="36">
        <v>1</v>
      </c>
    </row>
    <row r="35" spans="1:5">
      <c r="A35">
        <v>65</v>
      </c>
      <c r="B35" s="36">
        <v>1</v>
      </c>
    </row>
    <row r="36" spans="1:5">
      <c r="A36">
        <v>70</v>
      </c>
      <c r="B36" s="40">
        <v>1</v>
      </c>
    </row>
    <row r="37" spans="1:5" ht="21.6" thickBot="1">
      <c r="A37">
        <v>75</v>
      </c>
      <c r="B37" s="43">
        <v>1</v>
      </c>
    </row>
    <row r="38" spans="1:5" ht="21.6" thickTop="1">
      <c r="A38">
        <v>80</v>
      </c>
      <c r="B38" s="36">
        <v>2</v>
      </c>
      <c r="D38" s="38">
        <v>1</v>
      </c>
    </row>
    <row r="39" spans="1:5">
      <c r="A39">
        <v>85</v>
      </c>
      <c r="B39" s="36">
        <v>2</v>
      </c>
      <c r="D39" s="38">
        <v>1</v>
      </c>
    </row>
    <row r="40" spans="1:5">
      <c r="A40">
        <v>90</v>
      </c>
      <c r="B40" s="36">
        <v>2</v>
      </c>
      <c r="D40" s="38">
        <v>1</v>
      </c>
    </row>
    <row r="41" spans="1:5">
      <c r="A41">
        <v>95</v>
      </c>
      <c r="C41" s="37">
        <v>2</v>
      </c>
      <c r="D41" s="38">
        <v>1</v>
      </c>
    </row>
    <row r="42" spans="1:5">
      <c r="A42">
        <v>100</v>
      </c>
      <c r="C42" s="37">
        <v>2</v>
      </c>
      <c r="D42" s="38">
        <v>1</v>
      </c>
    </row>
    <row r="43" spans="1:5">
      <c r="A43">
        <v>105</v>
      </c>
      <c r="C43" s="37">
        <v>2</v>
      </c>
      <c r="D43" s="38">
        <v>1</v>
      </c>
    </row>
    <row r="44" spans="1:5">
      <c r="A44">
        <v>110</v>
      </c>
      <c r="C44" s="37">
        <v>2</v>
      </c>
      <c r="D44" s="38">
        <v>1</v>
      </c>
    </row>
    <row r="45" spans="1:5">
      <c r="A45">
        <v>115</v>
      </c>
      <c r="C45" s="37">
        <v>2</v>
      </c>
      <c r="D45" s="38">
        <v>1</v>
      </c>
    </row>
    <row r="46" spans="1:5">
      <c r="A46">
        <v>120</v>
      </c>
      <c r="C46" s="37">
        <v>2</v>
      </c>
      <c r="E46" s="39">
        <v>1</v>
      </c>
    </row>
    <row r="47" spans="1:5">
      <c r="A47">
        <v>125</v>
      </c>
      <c r="C47" s="37">
        <v>2</v>
      </c>
      <c r="E47" s="39">
        <v>1</v>
      </c>
    </row>
    <row r="48" spans="1:5">
      <c r="A48">
        <v>130</v>
      </c>
      <c r="C48" s="37">
        <v>2</v>
      </c>
      <c r="E48" s="39">
        <v>1</v>
      </c>
    </row>
    <row r="49" spans="1:9">
      <c r="A49">
        <v>135</v>
      </c>
      <c r="B49" s="36">
        <v>2</v>
      </c>
      <c r="E49" s="42">
        <v>1</v>
      </c>
    </row>
    <row r="50" spans="1:9">
      <c r="A50">
        <v>140</v>
      </c>
      <c r="B50" s="36">
        <v>2</v>
      </c>
      <c r="F50" s="46">
        <v>1</v>
      </c>
    </row>
    <row r="51" spans="1:9">
      <c r="A51">
        <v>145</v>
      </c>
      <c r="B51" s="40">
        <v>2</v>
      </c>
      <c r="F51" s="46">
        <v>1</v>
      </c>
    </row>
    <row r="52" spans="1:9" ht="21.6" thickBot="1">
      <c r="A52">
        <v>150</v>
      </c>
      <c r="B52" s="43">
        <v>2</v>
      </c>
      <c r="F52" s="46">
        <v>1</v>
      </c>
    </row>
    <row r="53" spans="1:9" ht="21.6" thickTop="1">
      <c r="A53">
        <v>155</v>
      </c>
      <c r="B53" s="36">
        <v>3</v>
      </c>
      <c r="D53" s="38">
        <v>2</v>
      </c>
      <c r="F53" s="46">
        <v>1</v>
      </c>
    </row>
    <row r="54" spans="1:9">
      <c r="A54">
        <v>160</v>
      </c>
      <c r="B54" s="36">
        <v>3</v>
      </c>
      <c r="D54" s="38">
        <v>2</v>
      </c>
      <c r="F54" s="46">
        <v>1</v>
      </c>
    </row>
    <row r="55" spans="1:9">
      <c r="A55">
        <v>165</v>
      </c>
      <c r="B55" s="36">
        <v>3</v>
      </c>
      <c r="D55" s="38">
        <v>2</v>
      </c>
      <c r="F55" s="46">
        <v>1</v>
      </c>
    </row>
    <row r="56" spans="1:9">
      <c r="A56">
        <v>170</v>
      </c>
      <c r="C56" s="37">
        <v>3</v>
      </c>
      <c r="D56" s="38">
        <v>2</v>
      </c>
      <c r="F56" s="46">
        <v>1</v>
      </c>
    </row>
    <row r="57" spans="1:9">
      <c r="A57">
        <v>175</v>
      </c>
      <c r="C57" s="37">
        <v>3</v>
      </c>
      <c r="D57" s="38">
        <v>2</v>
      </c>
      <c r="F57" s="46">
        <v>1</v>
      </c>
    </row>
    <row r="58" spans="1:9">
      <c r="A58">
        <v>180</v>
      </c>
      <c r="C58" s="37">
        <v>3</v>
      </c>
      <c r="D58" s="38">
        <v>2</v>
      </c>
      <c r="E58" s="39">
        <v>1</v>
      </c>
    </row>
    <row r="59" spans="1:9">
      <c r="A59">
        <v>185</v>
      </c>
      <c r="C59" s="37">
        <v>3</v>
      </c>
      <c r="D59" s="38">
        <v>2</v>
      </c>
      <c r="E59" s="39">
        <v>1</v>
      </c>
    </row>
    <row r="60" spans="1:9" ht="21.6" thickBot="1">
      <c r="A60">
        <v>190</v>
      </c>
      <c r="C60" s="37">
        <v>3</v>
      </c>
      <c r="D60" s="38">
        <v>2</v>
      </c>
      <c r="E60" s="44">
        <v>1</v>
      </c>
      <c r="G60" t="s">
        <v>67</v>
      </c>
      <c r="H60">
        <f>A60</f>
        <v>190</v>
      </c>
      <c r="I60" t="s">
        <v>22</v>
      </c>
    </row>
    <row r="61" spans="1:9" ht="21.6" thickTop="1">
      <c r="A61">
        <v>195</v>
      </c>
      <c r="C61" s="37">
        <v>3</v>
      </c>
      <c r="E61" s="39">
        <v>2</v>
      </c>
    </row>
    <row r="62" spans="1:9">
      <c r="A62">
        <v>200</v>
      </c>
      <c r="C62" s="37">
        <v>3</v>
      </c>
      <c r="E62" s="39">
        <v>2</v>
      </c>
    </row>
    <row r="63" spans="1:9">
      <c r="A63">
        <v>205</v>
      </c>
      <c r="C63" s="37">
        <v>3</v>
      </c>
      <c r="E63" s="41">
        <v>2</v>
      </c>
    </row>
    <row r="64" spans="1:9">
      <c r="A64">
        <v>210</v>
      </c>
      <c r="B64" s="36">
        <v>3</v>
      </c>
      <c r="E64" s="39">
        <v>2</v>
      </c>
    </row>
    <row r="65" spans="1:9">
      <c r="A65">
        <v>215</v>
      </c>
      <c r="B65" s="36">
        <v>3</v>
      </c>
      <c r="F65" s="46">
        <v>2</v>
      </c>
    </row>
    <row r="66" spans="1:9">
      <c r="A66">
        <v>220</v>
      </c>
      <c r="B66" s="40">
        <v>3</v>
      </c>
      <c r="F66" s="46">
        <v>2</v>
      </c>
    </row>
    <row r="67" spans="1:9" ht="21.6" thickBot="1">
      <c r="A67">
        <v>225</v>
      </c>
      <c r="B67" s="45">
        <v>3</v>
      </c>
      <c r="F67" s="46">
        <v>2</v>
      </c>
    </row>
    <row r="68" spans="1:9" ht="21.6" thickTop="1">
      <c r="A68">
        <v>230</v>
      </c>
      <c r="B68" s="36">
        <v>4</v>
      </c>
      <c r="D68" s="38">
        <v>2</v>
      </c>
      <c r="F68" s="46">
        <v>2</v>
      </c>
    </row>
    <row r="69" spans="1:9">
      <c r="A69">
        <v>235</v>
      </c>
      <c r="B69" s="36">
        <v>4</v>
      </c>
      <c r="D69" s="38">
        <v>2</v>
      </c>
      <c r="F69" s="46">
        <v>2</v>
      </c>
    </row>
    <row r="70" spans="1:9">
      <c r="A70">
        <v>240</v>
      </c>
      <c r="B70" s="36">
        <v>4</v>
      </c>
      <c r="D70" s="38">
        <v>2</v>
      </c>
      <c r="F70" s="46">
        <v>2</v>
      </c>
    </row>
    <row r="71" spans="1:9">
      <c r="A71">
        <v>245</v>
      </c>
      <c r="C71" s="37">
        <v>4</v>
      </c>
      <c r="D71" s="38">
        <v>2</v>
      </c>
      <c r="F71" s="46">
        <v>2</v>
      </c>
    </row>
    <row r="72" spans="1:9">
      <c r="A72">
        <v>250</v>
      </c>
      <c r="C72" s="37">
        <v>4</v>
      </c>
      <c r="D72" s="38">
        <v>2</v>
      </c>
      <c r="F72" s="46">
        <v>2</v>
      </c>
    </row>
    <row r="73" spans="1:9">
      <c r="A73">
        <v>255</v>
      </c>
      <c r="C73" s="37">
        <v>4</v>
      </c>
      <c r="D73" s="38">
        <v>2</v>
      </c>
      <c r="E73" s="39">
        <v>2</v>
      </c>
    </row>
    <row r="74" spans="1:9">
      <c r="A74">
        <v>260</v>
      </c>
      <c r="C74" s="37">
        <v>4</v>
      </c>
      <c r="D74" s="38">
        <v>2</v>
      </c>
      <c r="E74" s="39">
        <v>2</v>
      </c>
    </row>
    <row r="75" spans="1:9" ht="21.6" thickBot="1">
      <c r="A75">
        <v>265</v>
      </c>
      <c r="C75" s="37">
        <v>4</v>
      </c>
      <c r="D75" s="38">
        <v>2</v>
      </c>
      <c r="E75" s="44">
        <v>2</v>
      </c>
      <c r="G75" t="s">
        <v>68</v>
      </c>
      <c r="H75">
        <f>A75</f>
        <v>265</v>
      </c>
      <c r="I75" t="s">
        <v>22</v>
      </c>
    </row>
    <row r="76" spans="1:9" ht="21.6" thickTop="1">
      <c r="A76">
        <v>270</v>
      </c>
      <c r="C76" s="37">
        <v>4</v>
      </c>
      <c r="E76" s="39">
        <v>3</v>
      </c>
      <c r="G76" t="s">
        <v>69</v>
      </c>
      <c r="H76">
        <f>H75-H60</f>
        <v>75</v>
      </c>
      <c r="I76" t="s">
        <v>22</v>
      </c>
    </row>
    <row r="77" spans="1:9">
      <c r="A77">
        <v>275</v>
      </c>
      <c r="C77" s="37">
        <v>4</v>
      </c>
      <c r="E77" s="39">
        <v>3</v>
      </c>
    </row>
    <row r="78" spans="1:9">
      <c r="A78">
        <v>280</v>
      </c>
      <c r="C78" s="37">
        <v>4</v>
      </c>
      <c r="E78" s="41">
        <v>3</v>
      </c>
    </row>
    <row r="79" spans="1:9">
      <c r="A79">
        <v>285</v>
      </c>
      <c r="B79" s="36">
        <v>4</v>
      </c>
      <c r="E79" s="39">
        <v>3</v>
      </c>
    </row>
    <row r="80" spans="1:9">
      <c r="A80">
        <v>290</v>
      </c>
      <c r="B80" s="36">
        <v>4</v>
      </c>
      <c r="F80" s="46">
        <v>3</v>
      </c>
    </row>
    <row r="81" spans="1:6">
      <c r="A81">
        <v>295</v>
      </c>
      <c r="B81" s="40">
        <v>4</v>
      </c>
      <c r="F81" s="46">
        <v>3</v>
      </c>
    </row>
    <row r="82" spans="1:6" ht="21.6" thickBot="1">
      <c r="A82">
        <v>300</v>
      </c>
      <c r="B82" s="45">
        <v>4</v>
      </c>
      <c r="F82" s="46">
        <v>3</v>
      </c>
    </row>
    <row r="83" spans="1:6" ht="21.6" thickTop="1">
      <c r="A83">
        <v>305</v>
      </c>
      <c r="B83" s="36">
        <v>5</v>
      </c>
      <c r="D83" s="38">
        <v>2</v>
      </c>
      <c r="F83" s="46">
        <v>3</v>
      </c>
    </row>
    <row r="84" spans="1:6">
      <c r="A84">
        <v>310</v>
      </c>
      <c r="B84" s="36">
        <v>5</v>
      </c>
      <c r="D84" s="38">
        <v>2</v>
      </c>
      <c r="F84" s="46">
        <v>3</v>
      </c>
    </row>
    <row r="85" spans="1:6">
      <c r="A85">
        <v>315</v>
      </c>
      <c r="B85" s="36">
        <v>5</v>
      </c>
      <c r="D85" s="38">
        <v>2</v>
      </c>
      <c r="F85" s="46">
        <v>3</v>
      </c>
    </row>
    <row r="86" spans="1:6">
      <c r="A86">
        <v>320</v>
      </c>
      <c r="C86" s="37">
        <v>5</v>
      </c>
      <c r="D86" s="38">
        <v>2</v>
      </c>
      <c r="F86" s="46">
        <v>3</v>
      </c>
    </row>
    <row r="87" spans="1:6">
      <c r="A87">
        <v>325</v>
      </c>
      <c r="C87" s="37">
        <v>5</v>
      </c>
      <c r="D87" s="38">
        <v>2</v>
      </c>
      <c r="F87" s="46">
        <v>3</v>
      </c>
    </row>
    <row r="88" spans="1:6">
      <c r="A88">
        <v>330</v>
      </c>
      <c r="C88" s="37">
        <v>5</v>
      </c>
      <c r="D88" s="38">
        <v>2</v>
      </c>
      <c r="E88" s="39">
        <v>3</v>
      </c>
    </row>
    <row r="89" spans="1:6">
      <c r="A89">
        <v>335</v>
      </c>
      <c r="C89" s="37">
        <v>5</v>
      </c>
      <c r="D89" s="38">
        <v>2</v>
      </c>
      <c r="E89" s="39">
        <v>3</v>
      </c>
    </row>
    <row r="90" spans="1:6" ht="21.6" thickBot="1">
      <c r="A90">
        <v>340</v>
      </c>
      <c r="C90" s="37">
        <v>5</v>
      </c>
      <c r="D90" s="38">
        <v>2</v>
      </c>
      <c r="E90" s="44">
        <v>3</v>
      </c>
    </row>
    <row r="91" spans="1:6" ht="21.6" thickTop="1">
      <c r="A91">
        <v>345</v>
      </c>
      <c r="C91" s="37">
        <v>5</v>
      </c>
      <c r="E91" s="47">
        <v>4</v>
      </c>
    </row>
    <row r="92" spans="1:6">
      <c r="A92">
        <v>350</v>
      </c>
      <c r="C92" s="37">
        <v>5</v>
      </c>
      <c r="E92" s="39">
        <v>4</v>
      </c>
    </row>
    <row r="93" spans="1:6">
      <c r="A93">
        <v>355</v>
      </c>
      <c r="C93" s="37">
        <v>5</v>
      </c>
      <c r="E93" s="41">
        <v>4</v>
      </c>
    </row>
    <row r="94" spans="1:6">
      <c r="A94">
        <v>360</v>
      </c>
      <c r="E94" s="39">
        <v>4</v>
      </c>
    </row>
  </sheetData>
  <mergeCells count="2">
    <mergeCell ref="D3:F3"/>
    <mergeCell ref="A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4110-E89A-413C-9F71-1B4F27B4DA36}">
  <dimension ref="A1:C11"/>
  <sheetViews>
    <sheetView workbookViewId="0">
      <selection activeCell="C5" sqref="C5"/>
    </sheetView>
  </sheetViews>
  <sheetFormatPr defaultRowHeight="21"/>
  <cols>
    <col min="2" max="2" width="10.1796875" bestFit="1" customWidth="1"/>
    <col min="3" max="3" width="82.08984375" customWidth="1"/>
  </cols>
  <sheetData>
    <row r="1" spans="1:3">
      <c r="A1" t="s">
        <v>70</v>
      </c>
      <c r="B1" t="s">
        <v>71</v>
      </c>
    </row>
    <row r="2" spans="1:3" ht="42">
      <c r="C2" s="1" t="s">
        <v>72</v>
      </c>
    </row>
    <row r="3" spans="1:3" ht="63">
      <c r="C3" s="1" t="s">
        <v>73</v>
      </c>
    </row>
    <row r="4" spans="1:3" ht="63">
      <c r="C4" s="1" t="s">
        <v>74</v>
      </c>
    </row>
    <row r="5" spans="1:3" ht="63">
      <c r="C5" s="1" t="s">
        <v>75</v>
      </c>
    </row>
    <row r="6" spans="1:3" ht="42">
      <c r="C6" s="1" t="s">
        <v>76</v>
      </c>
    </row>
    <row r="7" spans="1:3">
      <c r="C7" s="1" t="s">
        <v>77</v>
      </c>
    </row>
    <row r="8" spans="1:3">
      <c r="C8" s="1" t="s">
        <v>78</v>
      </c>
    </row>
    <row r="9" spans="1:3">
      <c r="C9" s="1" t="s">
        <v>79</v>
      </c>
    </row>
    <row r="10" spans="1:3">
      <c r="C10" s="1" t="s">
        <v>80</v>
      </c>
    </row>
    <row r="11" spans="1:3">
      <c r="B11" s="28">
        <v>44896</v>
      </c>
      <c r="C11" t="s">
        <v>81</v>
      </c>
    </row>
  </sheetData>
  <conditionalFormatting sqref="A1:A9">
    <cfRule type="iconSet" priority="4">
      <iconSet iconSet="3Symbols2">
        <cfvo type="percent" val="0"/>
        <cfvo type="percent" val="33"/>
        <cfvo type="percent" val="67"/>
      </iconSet>
    </cfRule>
  </conditionalFormatting>
  <conditionalFormatting sqref="A2">
    <cfRule type="containsText" dxfId="2" priority="3" operator="containsText" text="x">
      <formula>NOT(ISERROR(SEARCH("x",A2)))</formula>
    </cfRule>
  </conditionalFormatting>
  <conditionalFormatting sqref="A2:A11">
    <cfRule type="containsBlanks" dxfId="1" priority="1">
      <formula>LEN(TRIM(A2))=0</formula>
    </cfRule>
    <cfRule type="containsText" dxfId="0" priority="2" operator="containsText" text="x">
      <formula>NOT(ISERROR(SEARCH("x",A2)))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3386B-0948-440B-AE39-2A59A1DA971A}">
  <dimension ref="A2:F6"/>
  <sheetViews>
    <sheetView workbookViewId="0">
      <selection activeCell="B6" sqref="B6"/>
    </sheetView>
  </sheetViews>
  <sheetFormatPr defaultRowHeight="21"/>
  <cols>
    <col min="1" max="1" width="18.453125" bestFit="1" customWidth="1"/>
  </cols>
  <sheetData>
    <row r="2" spans="1:6">
      <c r="A2" t="s">
        <v>82</v>
      </c>
      <c r="B2" s="31">
        <v>0.99</v>
      </c>
      <c r="F2" t="s">
        <v>83</v>
      </c>
    </row>
    <row r="3" spans="1:6">
      <c r="A3" t="s">
        <v>84</v>
      </c>
      <c r="B3" s="31">
        <v>0.96</v>
      </c>
      <c r="F3" t="s">
        <v>85</v>
      </c>
    </row>
    <row r="4" spans="1:6">
      <c r="A4" t="s">
        <v>86</v>
      </c>
      <c r="B4">
        <f>ppm_M1*0.75</f>
        <v>15000</v>
      </c>
      <c r="C4" s="31">
        <f>B4/1000000</f>
        <v>1.4999999999999999E-2</v>
      </c>
    </row>
    <row r="5" spans="1:6">
      <c r="A5" t="s">
        <v>87</v>
      </c>
      <c r="B5">
        <f>ppm_M2*0.75</f>
        <v>750</v>
      </c>
      <c r="C5" s="31">
        <f>B5/1000000</f>
        <v>7.5000000000000002E-4</v>
      </c>
    </row>
    <row r="6" spans="1:6">
      <c r="A6" t="s">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o" ma:contentTypeID="0x0101002B504575F2739F4B906AF82BAA04E90A" ma:contentTypeVersion="13" ma:contentTypeDescription="Creare un nuovo documento." ma:contentTypeScope="" ma:versionID="2fdd02bd74138e16a8db3576db0f066c">
  <xsd:schema xmlns:xsd="http://www.w3.org/2001/XMLSchema" xmlns:xs="http://www.w3.org/2001/XMLSchema" xmlns:p="http://schemas.microsoft.com/office/2006/metadata/properties" xmlns:ns3="6128eafd-b349-47ed-997d-e332710977cb" xmlns:ns4="4923c2b6-e306-41d9-8334-c74b13507242" targetNamespace="http://schemas.microsoft.com/office/2006/metadata/properties" ma:root="true" ma:fieldsID="f101db5134af6ee0e7f1036b9cf529e5" ns3:_="" ns4:_="">
    <xsd:import namespace="6128eafd-b349-47ed-997d-e332710977cb"/>
    <xsd:import namespace="4923c2b6-e306-41d9-8334-c74b1350724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Location" minOccurs="0"/>
                <xsd:element ref="ns3:MediaServiceGenerationTime" minOccurs="0"/>
                <xsd:element ref="ns3:MediaServiceEventHashCode"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28eafd-b349-47ed-997d-e332710977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23c2b6-e306-41d9-8334-c74b13507242"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SharingHintHash" ma:index="12"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383476-19EE-4B8B-9930-EA3B3465D199}"/>
</file>

<file path=customXml/itemProps2.xml><?xml version="1.0" encoding="utf-8"?>
<ds:datastoreItem xmlns:ds="http://schemas.openxmlformats.org/officeDocument/2006/customXml" ds:itemID="{4F26D14D-4BE4-407A-B7ED-04F683178C20}"/>
</file>

<file path=customXml/itemProps3.xml><?xml version="1.0" encoding="utf-8"?>
<ds:datastoreItem xmlns:ds="http://schemas.openxmlformats.org/officeDocument/2006/customXml" ds:itemID="{1043CF13-D278-426B-B3B4-67500358BF79}"/>
</file>

<file path=customXml/itemProps4.xml><?xml version="1.0" encoding="utf-8"?>
<ds:datastoreItem xmlns:ds="http://schemas.openxmlformats.org/officeDocument/2006/customXml" ds:itemID="{95760436-E525-45FE-B087-6021E89E4C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Campregher</dc:creator>
  <cp:keywords/>
  <dc:description/>
  <cp:lastModifiedBy/>
  <cp:revision/>
  <dcterms:created xsi:type="dcterms:W3CDTF">2022-10-24T13:22:43Z</dcterms:created>
  <dcterms:modified xsi:type="dcterms:W3CDTF">2022-10-25T19:03:38Z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0x0101002B504575F2739F4B906AF82BAA04E90A</vt:lpwstr>
  </property>
</Properties>
</file>